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tabRatio="834" activeTab="2"/>
  </bookViews>
  <sheets>
    <sheet name="Khối 6-9 " sheetId="1" r:id="rId1"/>
    <sheet name="Khối 7-8" sheetId="2" r:id="rId2"/>
    <sheet name="pC CM (13-8)" sheetId="3" r:id="rId3"/>
    <sheet name="Thể dục 8-9" sheetId="4" r:id="rId4"/>
  </sheets>
  <definedNames>
    <definedName name="_xlnm.Print_Titles" localSheetId="2">'pC CM (13-8)'!$8:$9</definedName>
  </definedNames>
  <calcPr fullCalcOnLoad="1"/>
</workbook>
</file>

<file path=xl/sharedStrings.xml><?xml version="1.0" encoding="utf-8"?>
<sst xmlns="http://schemas.openxmlformats.org/spreadsheetml/2006/main" count="1229" uniqueCount="252">
  <si>
    <t>Thứ</t>
  </si>
  <si>
    <t>Tiết</t>
  </si>
  <si>
    <t>6A</t>
  </si>
  <si>
    <t>6B</t>
  </si>
  <si>
    <t>6D</t>
  </si>
  <si>
    <t>9A</t>
  </si>
  <si>
    <t>9B</t>
  </si>
  <si>
    <t>9C</t>
  </si>
  <si>
    <t>Toán</t>
  </si>
  <si>
    <t>6C</t>
  </si>
  <si>
    <t>SHL:</t>
  </si>
  <si>
    <t>PHÒNG GD &amp; ĐT TÂN HIỆP</t>
  </si>
  <si>
    <t>7A</t>
  </si>
  <si>
    <t>7B</t>
  </si>
  <si>
    <t>7C</t>
  </si>
  <si>
    <t>7D</t>
  </si>
  <si>
    <t>8A</t>
  </si>
  <si>
    <t>8B</t>
  </si>
  <si>
    <t>8C</t>
  </si>
  <si>
    <t>8D</t>
  </si>
  <si>
    <t>BẢNG PHÂN CÔNG CHUYÊN MÔN TOÀN TRƯỜNG</t>
  </si>
  <si>
    <t>Stt</t>
  </si>
  <si>
    <t>Họ và tên</t>
  </si>
  <si>
    <t>TĐCM</t>
  </si>
  <si>
    <t>Công tác chính</t>
  </si>
  <si>
    <t>Công tác kiêm nhiệm</t>
  </si>
  <si>
    <t>Tổng
cộng
số tiết</t>
  </si>
  <si>
    <t>Ký tên</t>
  </si>
  <si>
    <t>Nhiệm vụ</t>
  </si>
  <si>
    <t>Số
tiết</t>
  </si>
  <si>
    <t>CỘNG HÒA XÃ HỘI CHỦ NGHĨA VIỆT NAM</t>
  </si>
  <si>
    <t>Độc lập - Tự do - Hạnh phúc</t>
  </si>
  <si>
    <t>Lê Quang Vinh</t>
  </si>
  <si>
    <t>Chiêm Thành Hoàng</t>
  </si>
  <si>
    <t>Đặng Đức Triêm</t>
  </si>
  <si>
    <t>Nguyễn Thị Hiên</t>
  </si>
  <si>
    <t>Lê Thị Kim Tài</t>
  </si>
  <si>
    <t>Trần Minh Khởi</t>
  </si>
  <si>
    <t>Nguyễn Đức Long</t>
  </si>
  <si>
    <t>Phạm Thị Băng Tâm</t>
  </si>
  <si>
    <t>Phạm Ngọc Ngàn</t>
  </si>
  <si>
    <t>Phạm Quốc Thắng</t>
  </si>
  <si>
    <t>Vũ Thị Bích Vân</t>
  </si>
  <si>
    <t>Trần Thị Thoa</t>
  </si>
  <si>
    <t>Nguyễn Thị Thu Huyền</t>
  </si>
  <si>
    <t>Nguyễn Thị Kim Ngọc</t>
  </si>
  <si>
    <t>Nguyễn Thị Huyền Trinh</t>
  </si>
  <si>
    <t>Hoàng Minh Sơn</t>
  </si>
  <si>
    <t>Trần Thị Nhạn</t>
  </si>
  <si>
    <t>Cao Văn Đản</t>
  </si>
  <si>
    <t>Phạm Thế Hiền</t>
  </si>
  <si>
    <t>Nguyễn Thị Phương Uyên</t>
  </si>
  <si>
    <t>Lê Thị Bông</t>
  </si>
  <si>
    <t>Nguyễn Thị Tuyến</t>
  </si>
  <si>
    <t>Nguyễn Hữu Mai Khanh</t>
  </si>
  <si>
    <t>Nguyễn Thị Cúc</t>
  </si>
  <si>
    <t>Tạ Phong Châu</t>
  </si>
  <si>
    <t>Nguyễn Hữu Nhân</t>
  </si>
  <si>
    <t>Trần Ái Diễm</t>
  </si>
  <si>
    <t>Nguyễn Thị Diệu</t>
  </si>
  <si>
    <t>Nguyễn Thị Ánh Loan</t>
  </si>
  <si>
    <t>Đỗ Vũ Thiên Dương</t>
  </si>
  <si>
    <t>Trần Văn Phước</t>
  </si>
  <si>
    <t>Hiệu Trưởng</t>
  </si>
  <si>
    <t>ĐHSP Anh</t>
  </si>
  <si>
    <t>ĐHSP Sinh</t>
  </si>
  <si>
    <t>ĐHSP Toán</t>
  </si>
  <si>
    <t xml:space="preserve">ĐHSP Toán </t>
  </si>
  <si>
    <t>THCS</t>
  </si>
  <si>
    <t>ĐHSP Sử</t>
  </si>
  <si>
    <t>Nguyễn Văn Khánh</t>
  </si>
  <si>
    <t>ĐHSP TDTT</t>
  </si>
  <si>
    <t>ĐHSP Văn</t>
  </si>
  <si>
    <t>Văn</t>
  </si>
  <si>
    <t>ĐHSP GDCT</t>
  </si>
  <si>
    <t>CĐSP Toán lý</t>
  </si>
  <si>
    <t>CĐSP Nhạc</t>
  </si>
  <si>
    <t>Lý</t>
  </si>
  <si>
    <t>Hóa</t>
  </si>
  <si>
    <t>Sinh</t>
  </si>
  <si>
    <t>Sử</t>
  </si>
  <si>
    <t>Địa</t>
  </si>
  <si>
    <t>GDCD</t>
  </si>
  <si>
    <t>Nhạc</t>
  </si>
  <si>
    <t>Lớp</t>
  </si>
  <si>
    <t>TD</t>
  </si>
  <si>
    <t>Anh</t>
  </si>
  <si>
    <t>CĐSP Anh</t>
  </si>
  <si>
    <t>Giáo viên dạy</t>
  </si>
  <si>
    <t>Chào Cờ</t>
  </si>
  <si>
    <t>Phạm Phương Minh</t>
  </si>
  <si>
    <t xml:space="preserve">Phó Hiệu Trưởng </t>
  </si>
  <si>
    <t>ĐH GDCT</t>
  </si>
  <si>
    <t>ĐH Kế toán</t>
  </si>
  <si>
    <t xml:space="preserve">          Khối  9:       3 lớp /     ….. học sinh</t>
  </si>
  <si>
    <t>TRƯỜNG THCS THẠNH TRỊ</t>
  </si>
  <si>
    <t>Khánh</t>
  </si>
  <si>
    <t>Minh</t>
  </si>
  <si>
    <t>Bông</t>
  </si>
  <si>
    <t>Dương</t>
  </si>
  <si>
    <t>Nhạn</t>
  </si>
  <si>
    <t>Nhân</t>
  </si>
  <si>
    <t>Châu</t>
  </si>
  <si>
    <t>Bồng</t>
  </si>
  <si>
    <t>Tuyến</t>
  </si>
  <si>
    <t>Ngọc</t>
  </si>
  <si>
    <t>Sơn</t>
  </si>
  <si>
    <t>ĐHSP MT</t>
  </si>
  <si>
    <t xml:space="preserve">         Khối  8:      4 lớp /    …..  học sinh</t>
  </si>
  <si>
    <t xml:space="preserve">          Khối  7:       4 lớp /     …..  học sinh</t>
  </si>
  <si>
    <r>
      <t xml:space="preserve"> </t>
    </r>
    <r>
      <rPr>
        <sz val="12"/>
        <rFont val="Times New Roman"/>
        <family val="1"/>
      </rPr>
      <t>……</t>
    </r>
    <r>
      <rPr>
        <b/>
        <sz val="12"/>
        <rFont val="Times New Roman"/>
        <family val="1"/>
      </rPr>
      <t xml:space="preserve">  </t>
    </r>
    <r>
      <rPr>
        <b/>
        <sz val="13"/>
        <rFont val="Times New Roman"/>
        <family val="1"/>
      </rPr>
      <t>học sinh</t>
    </r>
  </si>
  <si>
    <t>Tổng số có 16 lớp:</t>
  </si>
  <si>
    <t>HIỆU TRƯỞNG</t>
  </si>
  <si>
    <t>Cúc</t>
  </si>
  <si>
    <t>Huyền</t>
  </si>
  <si>
    <t>TC</t>
  </si>
  <si>
    <t>CN</t>
  </si>
  <si>
    <t>MT</t>
  </si>
  <si>
    <t>Giang</t>
  </si>
  <si>
    <t>Hoàng</t>
  </si>
  <si>
    <t>Liễu</t>
  </si>
  <si>
    <t>Vân</t>
  </si>
  <si>
    <t>Ngàn</t>
  </si>
  <si>
    <t>Trinh</t>
  </si>
  <si>
    <t>Thoa</t>
  </si>
  <si>
    <t>Tuất</t>
  </si>
  <si>
    <t>Phước</t>
  </si>
  <si>
    <t>Diễm</t>
  </si>
  <si>
    <t>Tâm</t>
  </si>
  <si>
    <t>Thắng</t>
  </si>
  <si>
    <t>Hiên</t>
  </si>
  <si>
    <t>Triêm</t>
  </si>
  <si>
    <t>Thi</t>
  </si>
  <si>
    <t>Đản</t>
  </si>
  <si>
    <t>Khanh</t>
  </si>
  <si>
    <t>Loan</t>
  </si>
  <si>
    <t>Diệu</t>
  </si>
  <si>
    <t>S</t>
  </si>
  <si>
    <t>D</t>
  </si>
  <si>
    <t>R</t>
  </si>
  <si>
    <t>A</t>
  </si>
  <si>
    <t>I</t>
  </si>
  <si>
    <t>9D</t>
  </si>
  <si>
    <t>Công tác kế toán</t>
  </si>
  <si>
    <t>Công tác bảo vệ</t>
  </si>
  <si>
    <t>Dạy Mĩ thuật Khối 6,7,8,9</t>
  </si>
  <si>
    <t>Công tác thiết bị + Thực hành</t>
  </si>
  <si>
    <t>SÁNG</t>
  </si>
  <si>
    <t>CHIỀU</t>
  </si>
  <si>
    <t>PHẠM QUỐC THẮNG</t>
  </si>
  <si>
    <t>PHẠM NGỌC NGÀN</t>
  </si>
  <si>
    <t>ĐH SP Sinh</t>
  </si>
  <si>
    <t>Trịnh Thị Thùy Giang</t>
  </si>
  <si>
    <r>
      <t xml:space="preserve"> ……</t>
    </r>
    <r>
      <rPr>
        <sz val="13"/>
        <rFont val="Times New Roman"/>
        <family val="1"/>
      </rPr>
      <t>học sinh</t>
    </r>
  </si>
  <si>
    <t>Uyên</t>
  </si>
  <si>
    <t>Chào cờ</t>
  </si>
  <si>
    <t>Hiền</t>
  </si>
  <si>
    <t xml:space="preserve"> Long</t>
  </si>
  <si>
    <t>Long</t>
  </si>
  <si>
    <t xml:space="preserve">  Hiền</t>
  </si>
  <si>
    <t>GD NGLL</t>
  </si>
  <si>
    <t>Nguyễn Vũ Ngọc Diễm</t>
  </si>
  <si>
    <t>Ai Diễm</t>
  </si>
  <si>
    <t>Ng Diễm</t>
  </si>
  <si>
    <t>SHL</t>
  </si>
  <si>
    <t>Lê Quang Quý</t>
  </si>
  <si>
    <t>ĐH Du Lịch</t>
  </si>
  <si>
    <t>Công tác thư viện</t>
  </si>
  <si>
    <t>GDNGLL</t>
  </si>
  <si>
    <t>Nguyễn Kim Bồng</t>
  </si>
  <si>
    <t>Chủ nhiệm 9C</t>
  </si>
  <si>
    <t>Chủ nhiệm 8B</t>
  </si>
  <si>
    <t>TB Lao động</t>
  </si>
  <si>
    <t>TB T Tra</t>
  </si>
  <si>
    <t>Khối  7 có 4 lớp:</t>
  </si>
  <si>
    <t>Khối  8 có 4 lớp:</t>
  </si>
  <si>
    <t xml:space="preserve">Thủ quỹ ,VP, TT Tổ VP; </t>
  </si>
  <si>
    <t>Buổi</t>
  </si>
  <si>
    <t>Học kỳ I - Năm học:  2018 - 2019</t>
  </si>
  <si>
    <t>Dạy Hướng nghiệp 9ABCD</t>
  </si>
  <si>
    <t>Chủ nhiệm 9A, BDHSG Toán 9(3T)</t>
  </si>
  <si>
    <t>Chủ nhiệm 9B</t>
  </si>
  <si>
    <t>Chủ nhiệm 9D</t>
  </si>
  <si>
    <t>Chủ nhiệm 8A</t>
  </si>
  <si>
    <t>Chủ nhiệm 8C + TP Tổ XH</t>
  </si>
  <si>
    <t xml:space="preserve"> BC Thống kê, CNTT</t>
  </si>
  <si>
    <t xml:space="preserve"> CN 6A, BDHSG Văn 9, TKHĐ</t>
  </si>
  <si>
    <t>CN 6C, BDHSG Địa 9 (3tiết)</t>
  </si>
  <si>
    <t>Dạy Địa 6 ABCD, 9ABCD</t>
  </si>
  <si>
    <t>Dạy Sinh 9ABCD, Sinh 7 AB</t>
  </si>
  <si>
    <t>Dạy sinh 7CD</t>
  </si>
  <si>
    <t>Dạy Toán 6BC</t>
  </si>
  <si>
    <t xml:space="preserve">Chủ nhiệm 7C </t>
  </si>
  <si>
    <t>Dạy Hoá 8ABCD, 9ABCD</t>
  </si>
  <si>
    <t>Chủ nhiệm 7B</t>
  </si>
  <si>
    <t xml:space="preserve">Dạy Toán 8A, 7AC, TC 8B </t>
  </si>
  <si>
    <t>Dạy TC 6 BCD</t>
  </si>
  <si>
    <t>Chủ nhiệm 6D</t>
  </si>
  <si>
    <t>Dạy Nhạc 8ABCD, 7ABCD, CN 6BCD</t>
  </si>
  <si>
    <t xml:space="preserve">Dạy Nhạc 6ABCD, GDCD 8CD, 9ABCD </t>
  </si>
  <si>
    <t>Dạy Toán 7D, Lý 7ABCD; TC 7CD</t>
  </si>
  <si>
    <t>Sinh 8ABCD, CN 7ABCD, GDCD8AB</t>
  </si>
  <si>
    <t>Dạy Toán 8BC, CN 8 ABCD, TC 8C</t>
  </si>
  <si>
    <r>
      <t>Công tác Phổ cập,</t>
    </r>
    <r>
      <rPr>
        <sz val="11"/>
        <rFont val="Times New Roman"/>
        <family val="1"/>
      </rPr>
      <t>TT Tổ NN-VTM</t>
    </r>
  </si>
  <si>
    <t>TB Văn thể - Y tế Học đường+ TP</t>
  </si>
  <si>
    <t>Dạy Toán 7B; Lý 9ABCD; TC 7B</t>
  </si>
  <si>
    <t>Dạy Toán 8D, Lý 8ABCD, TC 9BCD</t>
  </si>
  <si>
    <t>Chủ nhiệm 7D</t>
  </si>
  <si>
    <t>Dạy Văn 9B, 6A</t>
  </si>
  <si>
    <t xml:space="preserve">Dạy Văn 6B, 9DC </t>
  </si>
  <si>
    <t>BDHSG Hóa 9 (3T)</t>
  </si>
  <si>
    <t>Dạy Địa 7ABCD</t>
  </si>
  <si>
    <t>Dạy Sử 6ABCD,  9ABCD, Địa 8AB</t>
  </si>
  <si>
    <t>TTTXH, BDHSG Sử 9, TT CĐ(4T)</t>
  </si>
  <si>
    <t>Dạy Sử 8ABCD, 7ABCD, Địa 8CD</t>
  </si>
  <si>
    <t>Dạy Toán 6AD, Lý 6ABCD, Sinh 6A</t>
  </si>
  <si>
    <t>Dạy Anh  9AD, 8CD, TC 8D</t>
  </si>
  <si>
    <t>Dạy Anh 7ABCD, 8AB</t>
  </si>
  <si>
    <t>Dạy CN 9ABCD, Tin học 7A, 8A</t>
  </si>
  <si>
    <t>Toán 9AD, Tin 6A, 9A</t>
  </si>
  <si>
    <t>Dạy Toán 9BC, Sinh 6BCD</t>
  </si>
  <si>
    <t>Dạy Anh 9BC, 6CD, CN 6A</t>
  </si>
  <si>
    <t>Cuc</t>
  </si>
  <si>
    <t>Thạnh Trị, ngày 03 tháng 8 năm 2018</t>
  </si>
  <si>
    <t>Khối  6 có 4 lớp:</t>
  </si>
  <si>
    <t>Khối  9 có 4 lớp:</t>
  </si>
  <si>
    <t>Chủ nhiệm 6B</t>
  </si>
  <si>
    <t>Dạy Anh 6AB, GDCD 6AB, 7CD</t>
  </si>
  <si>
    <t>Dạy thể dục Khối 7 ABCD, 8 ABCD</t>
  </si>
  <si>
    <t>Dạy thể dục Khối 6 ABCD, 9 ABCD</t>
  </si>
  <si>
    <t>Dạy Văn 6D,8C,9A</t>
  </si>
  <si>
    <t>(Áp dụng từ ngày  13 - 8 - 2018)    Lần 1</t>
  </si>
  <si>
    <t>( Áp dụng từ ngày  13 - 8 - 2018 )    Lần 1</t>
  </si>
  <si>
    <t>(Áp dụng từ ngày 13/8/2018)     Lần 1</t>
  </si>
  <si>
    <t>TT Tổ Tự nhiên, TT CĐ, PCTCĐ</t>
  </si>
  <si>
    <t>CN 7A, TP tổ TN, BD Sinh 9 (2T)</t>
  </si>
  <si>
    <t xml:space="preserve">Chủ nhiệm 8D </t>
  </si>
  <si>
    <t>Tổng phụ trách Đội</t>
  </si>
  <si>
    <t>Dạy Văn 6C, 7ABC, GDCD 6CD</t>
  </si>
  <si>
    <t>Dạy Văn 7D, 8ABD, GDCD 7AB</t>
  </si>
  <si>
    <t>Ái. Diễm</t>
  </si>
  <si>
    <t>Ái Diễm</t>
  </si>
  <si>
    <t>Ng. Diễm</t>
  </si>
  <si>
    <t>Ng.Diễm</t>
  </si>
  <si>
    <t>T.Anh</t>
  </si>
  <si>
    <t>Tin</t>
  </si>
  <si>
    <t>Ai.Diễm</t>
  </si>
  <si>
    <t>Ái.Diễm</t>
  </si>
  <si>
    <t xml:space="preserve">TC </t>
  </si>
  <si>
    <t>Thạnh Trị, ngày 11 tháng 8 năm 2018</t>
  </si>
  <si>
    <t>THỜI KHÓA BIỂU THỂ DỤC TRÁI BUỔI</t>
  </si>
  <si>
    <t xml:space="preserve">               (Áp dụng từ ngày 13 - 8 - 2018)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</si>
</sst>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1">
    <font>
      <sz val="12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8"/>
      <name val="VNI-Times"/>
      <family val="0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Vni-times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i/>
      <sz val="13.5"/>
      <name val="Times New Roman"/>
      <family val="1"/>
    </font>
    <font>
      <sz val="11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.5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3"/>
      <color indexed="2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Vni-times"/>
      <family val="0"/>
    </font>
    <font>
      <sz val="14"/>
      <color indexed="8"/>
      <name val="Times New Roman"/>
      <family val="1"/>
    </font>
    <font>
      <sz val="11.5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double"/>
    </border>
    <border>
      <left style="thick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28" borderId="2" applyNumberFormat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7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31" fillId="0" borderId="18" xfId="0" applyFont="1" applyBorder="1" applyAlignment="1">
      <alignment/>
    </xf>
    <xf numFmtId="0" fontId="26" fillId="35" borderId="18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/>
    </xf>
    <xf numFmtId="0" fontId="29" fillId="35" borderId="18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6" fillId="34" borderId="1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6" fillId="36" borderId="18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/>
    </xf>
    <xf numFmtId="0" fontId="29" fillId="36" borderId="18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9" fillId="34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2" fillId="0" borderId="18" xfId="0" applyFont="1" applyBorder="1" applyAlignment="1">
      <alignment horizontal="right" vertical="center" wrapText="1"/>
    </xf>
    <xf numFmtId="0" fontId="1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3" fillId="37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22" fillId="0" borderId="19" xfId="0" applyFont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34" fillId="33" borderId="28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32" fillId="0" borderId="31" xfId="0" applyFont="1" applyBorder="1" applyAlignment="1">
      <alignment horizontal="right" vertical="center" wrapText="1"/>
    </xf>
    <xf numFmtId="0" fontId="9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/>
    </xf>
    <xf numFmtId="0" fontId="3" fillId="0" borderId="39" xfId="0" applyFont="1" applyBorder="1" applyAlignment="1">
      <alignment vertical="center" wrapText="1"/>
    </xf>
    <xf numFmtId="0" fontId="35" fillId="38" borderId="40" xfId="0" applyFont="1" applyFill="1" applyBorder="1" applyAlignment="1">
      <alignment horizontal="left"/>
    </xf>
    <xf numFmtId="0" fontId="35" fillId="38" borderId="29" xfId="0" applyFont="1" applyFill="1" applyBorder="1" applyAlignment="1">
      <alignment horizontal="left"/>
    </xf>
    <xf numFmtId="0" fontId="35" fillId="38" borderId="4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8" fillId="39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7" fillId="39" borderId="0" xfId="0" applyFont="1" applyFill="1" applyBorder="1" applyAlignment="1">
      <alignment/>
    </xf>
    <xf numFmtId="0" fontId="36" fillId="0" borderId="42" xfId="0" applyFont="1" applyFill="1" applyBorder="1" applyAlignment="1">
      <alignment/>
    </xf>
    <xf numFmtId="0" fontId="36" fillId="0" borderId="43" xfId="0" applyFont="1" applyFill="1" applyBorder="1" applyAlignment="1">
      <alignment/>
    </xf>
    <xf numFmtId="0" fontId="38" fillId="0" borderId="0" xfId="0" applyFont="1" applyAlignment="1">
      <alignment/>
    </xf>
    <xf numFmtId="0" fontId="36" fillId="33" borderId="44" xfId="0" applyFont="1" applyFill="1" applyBorder="1" applyAlignment="1">
      <alignment/>
    </xf>
    <xf numFmtId="0" fontId="23" fillId="33" borderId="25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9" fillId="33" borderId="25" xfId="0" applyFont="1" applyFill="1" applyBorder="1" applyAlignment="1">
      <alignment horizontal="center"/>
    </xf>
    <xf numFmtId="0" fontId="36" fillId="33" borderId="13" xfId="0" applyFont="1" applyFill="1" applyBorder="1" applyAlignment="1">
      <alignment/>
    </xf>
    <xf numFmtId="0" fontId="36" fillId="33" borderId="13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10" fillId="0" borderId="45" xfId="0" applyFont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46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36" fillId="33" borderId="48" xfId="0" applyFont="1" applyFill="1" applyBorder="1" applyAlignment="1">
      <alignment/>
    </xf>
    <xf numFmtId="0" fontId="10" fillId="33" borderId="48" xfId="0" applyFont="1" applyFill="1" applyBorder="1" applyAlignment="1">
      <alignment horizontal="center"/>
    </xf>
    <xf numFmtId="0" fontId="10" fillId="33" borderId="48" xfId="0" applyFont="1" applyFill="1" applyBorder="1" applyAlignment="1">
      <alignment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36" fillId="33" borderId="52" xfId="0" applyFont="1" applyFill="1" applyBorder="1" applyAlignment="1">
      <alignment/>
    </xf>
    <xf numFmtId="0" fontId="10" fillId="33" borderId="52" xfId="0" applyFont="1" applyFill="1" applyBorder="1" applyAlignment="1">
      <alignment horizontal="center"/>
    </xf>
    <xf numFmtId="0" fontId="10" fillId="33" borderId="52" xfId="0" applyFont="1" applyFill="1" applyBorder="1" applyAlignment="1">
      <alignment/>
    </xf>
    <xf numFmtId="0" fontId="9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36" fillId="33" borderId="28" xfId="0" applyFont="1" applyFill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34" fillId="33" borderId="5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6" fillId="33" borderId="56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2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/>
    </xf>
    <xf numFmtId="0" fontId="36" fillId="33" borderId="39" xfId="0" applyFont="1" applyFill="1" applyBorder="1" applyAlignment="1">
      <alignment/>
    </xf>
    <xf numFmtId="0" fontId="36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/>
    </xf>
    <xf numFmtId="0" fontId="35" fillId="38" borderId="57" xfId="0" applyFont="1" applyFill="1" applyBorder="1" applyAlignment="1">
      <alignment horizontal="left"/>
    </xf>
    <xf numFmtId="0" fontId="36" fillId="33" borderId="58" xfId="0" applyFont="1" applyFill="1" applyBorder="1" applyAlignment="1">
      <alignment/>
    </xf>
    <xf numFmtId="0" fontId="36" fillId="33" borderId="42" xfId="0" applyFont="1" applyFill="1" applyBorder="1" applyAlignment="1">
      <alignment/>
    </xf>
    <xf numFmtId="0" fontId="36" fillId="33" borderId="43" xfId="0" applyFont="1" applyFill="1" applyBorder="1" applyAlignment="1">
      <alignment/>
    </xf>
    <xf numFmtId="0" fontId="36" fillId="33" borderId="59" xfId="0" applyFont="1" applyFill="1" applyBorder="1" applyAlignment="1">
      <alignment/>
    </xf>
    <xf numFmtId="0" fontId="36" fillId="33" borderId="54" xfId="0" applyFont="1" applyFill="1" applyBorder="1" applyAlignment="1">
      <alignment/>
    </xf>
    <xf numFmtId="0" fontId="36" fillId="33" borderId="6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36" fillId="33" borderId="61" xfId="0" applyFont="1" applyFill="1" applyBorder="1" applyAlignment="1">
      <alignment/>
    </xf>
    <xf numFmtId="0" fontId="36" fillId="33" borderId="62" xfId="0" applyFont="1" applyFill="1" applyBorder="1" applyAlignment="1">
      <alignment/>
    </xf>
    <xf numFmtId="0" fontId="36" fillId="38" borderId="56" xfId="0" applyFont="1" applyFill="1" applyBorder="1" applyAlignment="1">
      <alignment/>
    </xf>
    <xf numFmtId="0" fontId="36" fillId="38" borderId="20" xfId="0" applyFont="1" applyFill="1" applyBorder="1" applyAlignment="1">
      <alignment/>
    </xf>
    <xf numFmtId="0" fontId="36" fillId="38" borderId="21" xfId="0" applyFont="1" applyFill="1" applyBorder="1" applyAlignment="1">
      <alignment/>
    </xf>
    <xf numFmtId="0" fontId="36" fillId="0" borderId="56" xfId="0" applyFont="1" applyFill="1" applyBorder="1" applyAlignment="1">
      <alignment/>
    </xf>
    <xf numFmtId="0" fontId="36" fillId="33" borderId="21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56" xfId="0" applyFont="1" applyFill="1" applyBorder="1" applyAlignment="1">
      <alignment/>
    </xf>
    <xf numFmtId="0" fontId="36" fillId="33" borderId="54" xfId="0" applyFont="1" applyFill="1" applyBorder="1" applyAlignment="1">
      <alignment/>
    </xf>
    <xf numFmtId="0" fontId="36" fillId="33" borderId="44" xfId="0" applyFont="1" applyFill="1" applyBorder="1" applyAlignment="1">
      <alignment/>
    </xf>
    <xf numFmtId="0" fontId="36" fillId="33" borderId="60" xfId="0" applyFont="1" applyFill="1" applyBorder="1" applyAlignment="1">
      <alignment/>
    </xf>
    <xf numFmtId="0" fontId="36" fillId="0" borderId="58" xfId="0" applyFont="1" applyFill="1" applyBorder="1" applyAlignment="1">
      <alignment/>
    </xf>
    <xf numFmtId="0" fontId="36" fillId="0" borderId="59" xfId="0" applyFont="1" applyFill="1" applyBorder="1" applyAlignment="1">
      <alignment/>
    </xf>
    <xf numFmtId="0" fontId="36" fillId="0" borderId="46" xfId="0" applyFont="1" applyFill="1" applyBorder="1" applyAlignment="1">
      <alignment/>
    </xf>
    <xf numFmtId="0" fontId="36" fillId="0" borderId="63" xfId="0" applyFont="1" applyFill="1" applyBorder="1" applyAlignment="1">
      <alignment/>
    </xf>
    <xf numFmtId="0" fontId="36" fillId="33" borderId="59" xfId="0" applyFont="1" applyFill="1" applyBorder="1" applyAlignment="1">
      <alignment/>
    </xf>
    <xf numFmtId="0" fontId="36" fillId="33" borderId="46" xfId="0" applyFont="1" applyFill="1" applyBorder="1" applyAlignment="1">
      <alignment/>
    </xf>
    <xf numFmtId="0" fontId="36" fillId="33" borderId="64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36" fillId="0" borderId="54" xfId="0" applyFont="1" applyFill="1" applyBorder="1" applyAlignment="1">
      <alignment/>
    </xf>
    <xf numFmtId="0" fontId="36" fillId="0" borderId="65" xfId="0" applyFont="1" applyFill="1" applyBorder="1" applyAlignment="1">
      <alignment/>
    </xf>
    <xf numFmtId="0" fontId="36" fillId="0" borderId="42" xfId="0" applyFont="1" applyFill="1" applyBorder="1" applyAlignment="1">
      <alignment/>
    </xf>
    <xf numFmtId="0" fontId="36" fillId="0" borderId="43" xfId="0" applyFont="1" applyFill="1" applyBorder="1" applyAlignment="1">
      <alignment/>
    </xf>
    <xf numFmtId="0" fontId="36" fillId="0" borderId="30" xfId="0" applyFont="1" applyFill="1" applyBorder="1" applyAlignment="1">
      <alignment/>
    </xf>
    <xf numFmtId="0" fontId="36" fillId="0" borderId="66" xfId="0" applyFont="1" applyFill="1" applyBorder="1" applyAlignment="1">
      <alignment/>
    </xf>
    <xf numFmtId="0" fontId="36" fillId="33" borderId="42" xfId="0" applyFont="1" applyFill="1" applyBorder="1" applyAlignment="1">
      <alignment/>
    </xf>
    <xf numFmtId="0" fontId="36" fillId="33" borderId="43" xfId="0" applyFont="1" applyFill="1" applyBorder="1" applyAlignment="1">
      <alignment/>
    </xf>
    <xf numFmtId="0" fontId="36" fillId="33" borderId="67" xfId="0" applyFont="1" applyFill="1" applyBorder="1" applyAlignment="1">
      <alignment/>
    </xf>
    <xf numFmtId="0" fontId="36" fillId="33" borderId="68" xfId="0" applyFont="1" applyFill="1" applyBorder="1" applyAlignment="1">
      <alignment/>
    </xf>
    <xf numFmtId="0" fontId="36" fillId="33" borderId="56" xfId="0" applyNumberFormat="1" applyFont="1" applyFill="1" applyBorder="1" applyAlignment="1">
      <alignment/>
    </xf>
    <xf numFmtId="0" fontId="36" fillId="33" borderId="65" xfId="0" applyFont="1" applyFill="1" applyBorder="1" applyAlignment="1">
      <alignment/>
    </xf>
    <xf numFmtId="0" fontId="36" fillId="33" borderId="66" xfId="0" applyFont="1" applyFill="1" applyBorder="1" applyAlignment="1">
      <alignment/>
    </xf>
    <xf numFmtId="0" fontId="36" fillId="33" borderId="58" xfId="0" applyFont="1" applyFill="1" applyBorder="1" applyAlignment="1">
      <alignment/>
    </xf>
    <xf numFmtId="0" fontId="36" fillId="0" borderId="44" xfId="0" applyFont="1" applyFill="1" applyBorder="1" applyAlignment="1">
      <alignment/>
    </xf>
    <xf numFmtId="0" fontId="36" fillId="0" borderId="68" xfId="0" applyFont="1" applyFill="1" applyBorder="1" applyAlignment="1">
      <alignment/>
    </xf>
    <xf numFmtId="0" fontId="41" fillId="33" borderId="56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36" fillId="33" borderId="61" xfId="0" applyFont="1" applyFill="1" applyBorder="1" applyAlignment="1">
      <alignment/>
    </xf>
    <xf numFmtId="0" fontId="36" fillId="33" borderId="66" xfId="0" applyFont="1" applyFill="1" applyBorder="1" applyAlignment="1">
      <alignment/>
    </xf>
    <xf numFmtId="0" fontId="36" fillId="33" borderId="30" xfId="0" applyFont="1" applyFill="1" applyBorder="1" applyAlignment="1">
      <alignment/>
    </xf>
    <xf numFmtId="0" fontId="36" fillId="33" borderId="69" xfId="0" applyFont="1" applyFill="1" applyBorder="1" applyAlignment="1">
      <alignment/>
    </xf>
    <xf numFmtId="0" fontId="41" fillId="33" borderId="66" xfId="0" applyFont="1" applyFill="1" applyBorder="1" applyAlignment="1">
      <alignment/>
    </xf>
    <xf numFmtId="0" fontId="41" fillId="33" borderId="46" xfId="0" applyFont="1" applyFill="1" applyBorder="1" applyAlignment="1">
      <alignment/>
    </xf>
    <xf numFmtId="0" fontId="41" fillId="33" borderId="69" xfId="0" applyFont="1" applyFill="1" applyBorder="1" applyAlignment="1">
      <alignment/>
    </xf>
    <xf numFmtId="0" fontId="36" fillId="33" borderId="34" xfId="0" applyFont="1" applyFill="1" applyBorder="1" applyAlignment="1">
      <alignment/>
    </xf>
    <xf numFmtId="0" fontId="36" fillId="33" borderId="39" xfId="0" applyFont="1" applyFill="1" applyBorder="1" applyAlignment="1">
      <alignment/>
    </xf>
    <xf numFmtId="0" fontId="36" fillId="33" borderId="62" xfId="0" applyFont="1" applyFill="1" applyBorder="1" applyAlignment="1">
      <alignment/>
    </xf>
    <xf numFmtId="0" fontId="41" fillId="33" borderId="44" xfId="0" applyFont="1" applyFill="1" applyBorder="1" applyAlignment="1">
      <alignment/>
    </xf>
    <xf numFmtId="0" fontId="41" fillId="33" borderId="65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6" borderId="75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0" fillId="38" borderId="54" xfId="0" applyFont="1" applyFill="1" applyBorder="1" applyAlignment="1">
      <alignment horizontal="center"/>
    </xf>
    <xf numFmtId="0" fontId="10" fillId="38" borderId="44" xfId="0" applyFont="1" applyFill="1" applyBorder="1" applyAlignment="1">
      <alignment horizontal="center"/>
    </xf>
    <xf numFmtId="0" fontId="10" fillId="38" borderId="59" xfId="0" applyFont="1" applyFill="1" applyBorder="1" applyAlignment="1">
      <alignment horizontal="center"/>
    </xf>
    <xf numFmtId="0" fontId="10" fillId="38" borderId="4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38" borderId="62" xfId="0" applyFont="1" applyFill="1" applyBorder="1" applyAlignment="1">
      <alignment horizontal="center"/>
    </xf>
    <xf numFmtId="0" fontId="3" fillId="0" borderId="84" xfId="0" applyFont="1" applyBorder="1" applyAlignment="1">
      <alignment horizontal="center" vertical="center" wrapText="1"/>
    </xf>
    <xf numFmtId="0" fontId="36" fillId="38" borderId="61" xfId="0" applyFont="1" applyFill="1" applyBorder="1" applyAlignment="1">
      <alignment horizontal="center" vertical="center"/>
    </xf>
    <xf numFmtId="0" fontId="36" fillId="38" borderId="69" xfId="0" applyFont="1" applyFill="1" applyBorder="1" applyAlignment="1">
      <alignment horizontal="center" vertical="center"/>
    </xf>
    <xf numFmtId="0" fontId="36" fillId="38" borderId="85" xfId="0" applyFont="1" applyFill="1" applyBorder="1" applyAlignment="1">
      <alignment horizontal="center" vertical="center"/>
    </xf>
    <xf numFmtId="0" fontId="36" fillId="38" borderId="86" xfId="0" applyFont="1" applyFill="1" applyBorder="1" applyAlignment="1">
      <alignment horizontal="center" vertical="center"/>
    </xf>
    <xf numFmtId="0" fontId="36" fillId="38" borderId="66" xfId="0" applyFont="1" applyFill="1" applyBorder="1" applyAlignment="1">
      <alignment horizontal="center" vertical="center"/>
    </xf>
    <xf numFmtId="0" fontId="36" fillId="38" borderId="8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36" fillId="38" borderId="42" xfId="0" applyFont="1" applyFill="1" applyBorder="1" applyAlignment="1">
      <alignment horizontal="center"/>
    </xf>
    <xf numFmtId="0" fontId="36" fillId="38" borderId="67" xfId="0" applyFont="1" applyFill="1" applyBorder="1" applyAlignment="1">
      <alignment horizontal="center"/>
    </xf>
    <xf numFmtId="0" fontId="36" fillId="38" borderId="43" xfId="0" applyFont="1" applyFill="1" applyBorder="1" applyAlignment="1">
      <alignment horizontal="center"/>
    </xf>
    <xf numFmtId="0" fontId="40" fillId="38" borderId="61" xfId="0" applyFont="1" applyFill="1" applyBorder="1" applyAlignment="1">
      <alignment horizontal="center" vertical="center"/>
    </xf>
    <xf numFmtId="0" fontId="40" fillId="38" borderId="66" xfId="0" applyFont="1" applyFill="1" applyBorder="1" applyAlignment="1">
      <alignment horizontal="center" vertical="center"/>
    </xf>
    <xf numFmtId="0" fontId="40" fillId="38" borderId="85" xfId="0" applyFont="1" applyFill="1" applyBorder="1" applyAlignment="1">
      <alignment horizontal="center" vertical="center"/>
    </xf>
    <xf numFmtId="0" fontId="40" fillId="38" borderId="8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33" borderId="88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12" fillId="33" borderId="9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33" borderId="92" xfId="0" applyFont="1" applyFill="1" applyBorder="1" applyAlignment="1">
      <alignment horizontal="center" vertical="center"/>
    </xf>
    <xf numFmtId="0" fontId="12" fillId="33" borderId="93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94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" fillId="33" borderId="100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0</xdr:rowOff>
    </xdr:from>
    <xdr:ext cx="6400800" cy="361950"/>
    <xdr:sp>
      <xdr:nvSpPr>
        <xdr:cNvPr id="1" name="Text Box 1"/>
        <xdr:cNvSpPr txBox="1">
          <a:spLocks noChangeArrowheads="1"/>
        </xdr:cNvSpPr>
      </xdr:nvSpPr>
      <xdr:spPr>
        <a:xfrm>
          <a:off x="4638675" y="0"/>
          <a:ext cx="6400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THỜI KHÓA BIỂU KHỐI 6 + 9 BUỔI SÁNG</a:t>
          </a:r>
        </a:p>
      </xdr:txBody>
    </xdr:sp>
    <xdr:clientData/>
  </xdr:oneCellAnchor>
  <xdr:twoCellAnchor>
    <xdr:from>
      <xdr:col>1</xdr:col>
      <xdr:colOff>323850</xdr:colOff>
      <xdr:row>2</xdr:row>
      <xdr:rowOff>38100</xdr:rowOff>
    </xdr:from>
    <xdr:to>
      <xdr:col>3</xdr:col>
      <xdr:colOff>685800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752475" y="447675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7</xdr:col>
      <xdr:colOff>276225</xdr:colOff>
      <xdr:row>0</xdr:row>
      <xdr:rowOff>0</xdr:rowOff>
    </xdr:from>
    <xdr:ext cx="6400800" cy="361950"/>
    <xdr:sp>
      <xdr:nvSpPr>
        <xdr:cNvPr id="3" name="Text Box 3"/>
        <xdr:cNvSpPr txBox="1">
          <a:spLocks noChangeArrowheads="1"/>
        </xdr:cNvSpPr>
      </xdr:nvSpPr>
      <xdr:spPr>
        <a:xfrm>
          <a:off x="4638675" y="0"/>
          <a:ext cx="6400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THỜI KHÓA BIỂU KHỐI 6 + 9 BUỔI SÁNG</a:t>
          </a:r>
        </a:p>
      </xdr:txBody>
    </xdr:sp>
    <xdr:clientData/>
  </xdr:oneCellAnchor>
  <xdr:twoCellAnchor>
    <xdr:from>
      <xdr:col>1</xdr:col>
      <xdr:colOff>323850</xdr:colOff>
      <xdr:row>2</xdr:row>
      <xdr:rowOff>38100</xdr:rowOff>
    </xdr:from>
    <xdr:to>
      <xdr:col>3</xdr:col>
      <xdr:colOff>685800</xdr:colOff>
      <xdr:row>2</xdr:row>
      <xdr:rowOff>38100</xdr:rowOff>
    </xdr:to>
    <xdr:sp>
      <xdr:nvSpPr>
        <xdr:cNvPr id="4" name="Line 4"/>
        <xdr:cNvSpPr>
          <a:spLocks/>
        </xdr:cNvSpPr>
      </xdr:nvSpPr>
      <xdr:spPr>
        <a:xfrm>
          <a:off x="752475" y="447675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0</xdr:row>
      <xdr:rowOff>0</xdr:rowOff>
    </xdr:from>
    <xdr:ext cx="6429375" cy="466725"/>
    <xdr:sp>
      <xdr:nvSpPr>
        <xdr:cNvPr id="1" name="Text Box 1"/>
        <xdr:cNvSpPr txBox="1">
          <a:spLocks noChangeArrowheads="1"/>
        </xdr:cNvSpPr>
      </xdr:nvSpPr>
      <xdr:spPr>
        <a:xfrm>
          <a:off x="4800600" y="0"/>
          <a:ext cx="6429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THỜI KHÓA BIỂU KHỐI 7 + 8 BUỔI CHIỀU</a:t>
          </a:r>
        </a:p>
      </xdr:txBody>
    </xdr:sp>
    <xdr:clientData/>
  </xdr:oneCellAnchor>
  <xdr:twoCellAnchor>
    <xdr:from>
      <xdr:col>1</xdr:col>
      <xdr:colOff>352425</xdr:colOff>
      <xdr:row>2</xdr:row>
      <xdr:rowOff>38100</xdr:rowOff>
    </xdr:from>
    <xdr:to>
      <xdr:col>3</xdr:col>
      <xdr:colOff>533400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00100" y="4476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7</xdr:col>
      <xdr:colOff>323850</xdr:colOff>
      <xdr:row>0</xdr:row>
      <xdr:rowOff>0</xdr:rowOff>
    </xdr:from>
    <xdr:ext cx="6429375" cy="342900"/>
    <xdr:sp>
      <xdr:nvSpPr>
        <xdr:cNvPr id="3" name="Text Box 3"/>
        <xdr:cNvSpPr txBox="1">
          <a:spLocks noChangeArrowheads="1"/>
        </xdr:cNvSpPr>
      </xdr:nvSpPr>
      <xdr:spPr>
        <a:xfrm>
          <a:off x="4800600" y="0"/>
          <a:ext cx="6429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THỜI KHÓA BIỂU KHỐI 7 + 8 BUỔI CHIỀU</a:t>
          </a:r>
        </a:p>
      </xdr:txBody>
    </xdr:sp>
    <xdr:clientData/>
  </xdr:oneCellAnchor>
  <xdr:twoCellAnchor>
    <xdr:from>
      <xdr:col>1</xdr:col>
      <xdr:colOff>352425</xdr:colOff>
      <xdr:row>2</xdr:row>
      <xdr:rowOff>38100</xdr:rowOff>
    </xdr:from>
    <xdr:to>
      <xdr:col>3</xdr:col>
      <xdr:colOff>533400</xdr:colOff>
      <xdr:row>2</xdr:row>
      <xdr:rowOff>38100</xdr:rowOff>
    </xdr:to>
    <xdr:sp>
      <xdr:nvSpPr>
        <xdr:cNvPr id="4" name="Line 4"/>
        <xdr:cNvSpPr>
          <a:spLocks/>
        </xdr:cNvSpPr>
      </xdr:nvSpPr>
      <xdr:spPr>
        <a:xfrm>
          <a:off x="800100" y="4476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19050</xdr:rowOff>
    </xdr:from>
    <xdr:to>
      <xdr:col>2</xdr:col>
      <xdr:colOff>104775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09675" y="495300"/>
          <a:ext cx="1343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323850</xdr:colOff>
      <xdr:row>49</xdr:row>
      <xdr:rowOff>19050</xdr:rowOff>
    </xdr:from>
    <xdr:to>
      <xdr:col>3</xdr:col>
      <xdr:colOff>38100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00100" y="102870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866775</xdr:colOff>
      <xdr:row>2</xdr:row>
      <xdr:rowOff>19050</xdr:rowOff>
    </xdr:from>
    <xdr:to>
      <xdr:col>7</xdr:col>
      <xdr:colOff>419100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8362950" y="495300"/>
          <a:ext cx="2705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247650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>
          <a:off x="1000125" y="466725"/>
          <a:ext cx="1295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1247775</xdr:colOff>
      <xdr:row>2</xdr:row>
      <xdr:rowOff>28575</xdr:rowOff>
    </xdr:from>
    <xdr:to>
      <xdr:col>4</xdr:col>
      <xdr:colOff>752475</xdr:colOff>
      <xdr:row>2</xdr:row>
      <xdr:rowOff>28575</xdr:rowOff>
    </xdr:to>
    <xdr:sp>
      <xdr:nvSpPr>
        <xdr:cNvPr id="2" name="Line 343"/>
        <xdr:cNvSpPr>
          <a:spLocks/>
        </xdr:cNvSpPr>
      </xdr:nvSpPr>
      <xdr:spPr>
        <a:xfrm>
          <a:off x="4505325" y="4667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4">
      <selection activeCell="H16" sqref="H16"/>
    </sheetView>
  </sheetViews>
  <sheetFormatPr defaultColWidth="8.796875" defaultRowHeight="15"/>
  <cols>
    <col min="1" max="1" width="4.5" style="1" customWidth="1"/>
    <col min="2" max="2" width="4.3984375" style="1" customWidth="1"/>
    <col min="3" max="3" width="6.8984375" style="1" customWidth="1"/>
    <col min="4" max="4" width="8.09765625" style="1" customWidth="1"/>
    <col min="5" max="5" width="6.8984375" style="1" customWidth="1"/>
    <col min="6" max="6" width="8.09765625" style="1" customWidth="1"/>
    <col min="7" max="7" width="6.8984375" style="1" customWidth="1"/>
    <col min="8" max="8" width="8.09765625" style="1" customWidth="1"/>
    <col min="9" max="9" width="6.8984375" style="1" customWidth="1"/>
    <col min="10" max="10" width="8.09765625" style="1" customWidth="1"/>
    <col min="11" max="11" width="6.8984375" style="1" customWidth="1"/>
    <col min="12" max="12" width="8.09765625" style="1" customWidth="1"/>
    <col min="13" max="13" width="6.8984375" style="1" customWidth="1"/>
    <col min="14" max="14" width="8.09765625" style="1" customWidth="1"/>
    <col min="15" max="15" width="6.8984375" style="1" customWidth="1"/>
    <col min="16" max="16" width="8.09765625" style="1" customWidth="1"/>
    <col min="17" max="17" width="6.8984375" style="1" customWidth="1"/>
    <col min="18" max="18" width="10.5" style="1" customWidth="1"/>
    <col min="19" max="19" width="2.19921875" style="1" customWidth="1"/>
    <col min="20" max="20" width="8.69921875" style="1" customWidth="1"/>
    <col min="21" max="21" width="4.8984375" style="1" customWidth="1"/>
    <col min="22" max="22" width="9" style="1" customWidth="1"/>
    <col min="23" max="23" width="5.09765625" style="1" customWidth="1"/>
    <col min="24" max="24" width="9.69921875" style="1" customWidth="1"/>
    <col min="25" max="25" width="5.3984375" style="1" customWidth="1"/>
    <col min="26" max="26" width="8.3984375" style="1" customWidth="1"/>
    <col min="27" max="27" width="4.69921875" style="1" customWidth="1"/>
    <col min="28" max="16384" width="9" style="1" customWidth="1"/>
  </cols>
  <sheetData>
    <row r="1" spans="1:5" ht="15.75">
      <c r="A1" s="245" t="s">
        <v>11</v>
      </c>
      <c r="B1" s="245"/>
      <c r="C1" s="245"/>
      <c r="D1" s="245"/>
      <c r="E1" s="245"/>
    </row>
    <row r="2" spans="1:20" ht="16.5">
      <c r="A2" s="246" t="s">
        <v>95</v>
      </c>
      <c r="B2" s="246"/>
      <c r="C2" s="246"/>
      <c r="D2" s="246"/>
      <c r="E2" s="246"/>
      <c r="F2" s="3"/>
      <c r="T2" s="114"/>
    </row>
    <row r="3" spans="1:20" ht="18.75">
      <c r="A3" s="2"/>
      <c r="B3" s="2"/>
      <c r="C3" s="2"/>
      <c r="D3" s="2"/>
      <c r="F3" s="118"/>
      <c r="H3" s="244" t="s">
        <v>232</v>
      </c>
      <c r="I3" s="244"/>
      <c r="J3" s="244"/>
      <c r="K3" s="244"/>
      <c r="L3" s="244"/>
      <c r="M3" s="244"/>
      <c r="N3" s="244"/>
      <c r="O3" s="244"/>
      <c r="P3" s="244"/>
      <c r="Q3" s="13"/>
      <c r="T3" s="114"/>
    </row>
    <row r="4" spans="1:20" ht="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25.5" customHeight="1" thickBot="1">
      <c r="A5" s="100" t="s">
        <v>0</v>
      </c>
      <c r="B5" s="101" t="s">
        <v>1</v>
      </c>
      <c r="C5" s="249" t="s">
        <v>2</v>
      </c>
      <c r="D5" s="249"/>
      <c r="E5" s="249" t="s">
        <v>3</v>
      </c>
      <c r="F5" s="249"/>
      <c r="G5" s="249" t="s">
        <v>9</v>
      </c>
      <c r="H5" s="249"/>
      <c r="I5" s="247" t="s">
        <v>4</v>
      </c>
      <c r="J5" s="248"/>
      <c r="K5" s="247" t="s">
        <v>5</v>
      </c>
      <c r="L5" s="248"/>
      <c r="M5" s="247" t="s">
        <v>6</v>
      </c>
      <c r="N5" s="248"/>
      <c r="O5" s="249" t="s">
        <v>7</v>
      </c>
      <c r="P5" s="251"/>
      <c r="Q5" s="249" t="s">
        <v>142</v>
      </c>
      <c r="R5" s="251"/>
      <c r="S5" s="29"/>
      <c r="T5" s="29"/>
      <c r="U5" s="3"/>
    </row>
    <row r="6" spans="1:28" ht="15" customHeight="1" thickTop="1">
      <c r="A6" s="234">
        <v>2</v>
      </c>
      <c r="B6" s="16">
        <v>1</v>
      </c>
      <c r="C6" s="242" t="s">
        <v>89</v>
      </c>
      <c r="D6" s="243"/>
      <c r="E6" s="240" t="s">
        <v>89</v>
      </c>
      <c r="F6" s="241"/>
      <c r="G6" s="240" t="s">
        <v>89</v>
      </c>
      <c r="H6" s="241"/>
      <c r="I6" s="240" t="s">
        <v>89</v>
      </c>
      <c r="J6" s="241"/>
      <c r="K6" s="240" t="s">
        <v>89</v>
      </c>
      <c r="L6" s="241"/>
      <c r="M6" s="240" t="s">
        <v>89</v>
      </c>
      <c r="N6" s="241"/>
      <c r="O6" s="240" t="s">
        <v>89</v>
      </c>
      <c r="P6" s="241"/>
      <c r="Q6" s="240" t="s">
        <v>89</v>
      </c>
      <c r="R6" s="250"/>
      <c r="S6" s="103"/>
      <c r="T6" s="72" t="str">
        <f aca="true" t="shared" si="0" ref="T6:T19">IF(AND(OR(D6=F6,D6=H6,D6=J6,D6=L6,D6=N6,D6=P6,D6=R6,F6=H6,F6=J6,F6=L6,F6=N6,F6=P6,F6=R6,H6=J6,H6=L6,H6=N6,H6=P6,H6=R6,J6=L6,J6=N6,J6=P6,J6=R6,L6=N6,L6=P6,L6=R6,N6=P6,N6=R6,P6=R6)),"Trùng","Đúng")</f>
        <v>Trùng</v>
      </c>
      <c r="U6" s="9">
        <v>1</v>
      </c>
      <c r="V6" s="35" t="s">
        <v>128</v>
      </c>
      <c r="W6" s="36"/>
      <c r="X6" s="31" t="s">
        <v>132</v>
      </c>
      <c r="Y6" s="32">
        <f>COUNTIF(C6:R35,"Thi")</f>
        <v>0</v>
      </c>
      <c r="Z6" s="33" t="s">
        <v>162</v>
      </c>
      <c r="AA6" s="34">
        <f>COUNTIF(C6:R35,"Ái Diễm")</f>
        <v>0</v>
      </c>
      <c r="AB6" s="8"/>
    </row>
    <row r="7" spans="1:28" ht="15" customHeight="1">
      <c r="A7" s="235"/>
      <c r="B7" s="17">
        <v>2</v>
      </c>
      <c r="C7" s="194" t="s">
        <v>73</v>
      </c>
      <c r="D7" s="174" t="s">
        <v>124</v>
      </c>
      <c r="E7" s="171" t="s">
        <v>81</v>
      </c>
      <c r="F7" s="170" t="s">
        <v>243</v>
      </c>
      <c r="G7" s="171" t="s">
        <v>8</v>
      </c>
      <c r="H7" s="170" t="s">
        <v>102</v>
      </c>
      <c r="I7" s="172" t="s">
        <v>77</v>
      </c>
      <c r="J7" s="201" t="s">
        <v>154</v>
      </c>
      <c r="K7" s="171" t="s">
        <v>8</v>
      </c>
      <c r="L7" s="170" t="s">
        <v>134</v>
      </c>
      <c r="M7" s="171" t="s">
        <v>244</v>
      </c>
      <c r="N7" s="150" t="s">
        <v>101</v>
      </c>
      <c r="O7" s="171" t="s">
        <v>73</v>
      </c>
      <c r="P7" s="170" t="s">
        <v>123</v>
      </c>
      <c r="Q7" s="171" t="s">
        <v>244</v>
      </c>
      <c r="R7" s="175" t="s">
        <v>136</v>
      </c>
      <c r="S7" s="103"/>
      <c r="T7" s="63" t="str">
        <f t="shared" si="0"/>
        <v>Đúng</v>
      </c>
      <c r="U7" s="9">
        <v>2</v>
      </c>
      <c r="V7" s="35" t="s">
        <v>104</v>
      </c>
      <c r="W7" s="36">
        <f>COUNTIF(C6:R34,"Tuyến")</f>
        <v>6</v>
      </c>
      <c r="X7" s="31" t="s">
        <v>114</v>
      </c>
      <c r="Y7" s="32">
        <f>COUNTIF(C6:R35,"Huyền")</f>
        <v>9</v>
      </c>
      <c r="Z7" s="33" t="s">
        <v>126</v>
      </c>
      <c r="AA7" s="34">
        <f>COUNTIF(C6:R35,"Phước")</f>
        <v>8</v>
      </c>
      <c r="AB7" s="8"/>
    </row>
    <row r="8" spans="1:28" ht="15" customHeight="1">
      <c r="A8" s="235"/>
      <c r="B8" s="17">
        <v>3</v>
      </c>
      <c r="C8" s="172" t="s">
        <v>73</v>
      </c>
      <c r="D8" s="170" t="s">
        <v>124</v>
      </c>
      <c r="E8" s="171" t="s">
        <v>8</v>
      </c>
      <c r="F8" s="170" t="s">
        <v>102</v>
      </c>
      <c r="G8" s="171" t="s">
        <v>73</v>
      </c>
      <c r="H8" s="170" t="s">
        <v>105</v>
      </c>
      <c r="I8" s="172" t="s">
        <v>244</v>
      </c>
      <c r="J8" s="172" t="s">
        <v>101</v>
      </c>
      <c r="K8" s="171" t="s">
        <v>81</v>
      </c>
      <c r="L8" s="202" t="s">
        <v>243</v>
      </c>
      <c r="M8" s="171" t="s">
        <v>8</v>
      </c>
      <c r="N8" s="170" t="s">
        <v>98</v>
      </c>
      <c r="O8" s="171" t="s">
        <v>73</v>
      </c>
      <c r="P8" s="170" t="s">
        <v>123</v>
      </c>
      <c r="Q8" s="171" t="s">
        <v>244</v>
      </c>
      <c r="R8" s="175" t="s">
        <v>136</v>
      </c>
      <c r="S8" s="103"/>
      <c r="T8" s="63" t="str">
        <f t="shared" si="0"/>
        <v>Đúng</v>
      </c>
      <c r="U8" s="9">
        <v>3</v>
      </c>
      <c r="V8" s="35" t="s">
        <v>106</v>
      </c>
      <c r="W8" s="36">
        <f>COUNTIF(C6:R34,"Sơn")</f>
        <v>8</v>
      </c>
      <c r="X8" s="31" t="s">
        <v>121</v>
      </c>
      <c r="Y8" s="32">
        <f>COUNTIF(C6:R35,"Vân")</f>
        <v>0</v>
      </c>
      <c r="Z8" s="33" t="s">
        <v>122</v>
      </c>
      <c r="AA8" s="34">
        <f>COUNTIF(C6:R35,"Ngàn")</f>
        <v>0</v>
      </c>
      <c r="AB8" s="8"/>
    </row>
    <row r="9" spans="1:28" ht="15" customHeight="1">
      <c r="A9" s="235"/>
      <c r="B9" s="17">
        <v>4</v>
      </c>
      <c r="C9" s="172" t="s">
        <v>79</v>
      </c>
      <c r="D9" s="170" t="s">
        <v>154</v>
      </c>
      <c r="E9" s="171" t="s">
        <v>73</v>
      </c>
      <c r="F9" s="170" t="s">
        <v>123</v>
      </c>
      <c r="G9" s="171" t="s">
        <v>73</v>
      </c>
      <c r="H9" s="170" t="s">
        <v>105</v>
      </c>
      <c r="I9" s="172" t="s">
        <v>81</v>
      </c>
      <c r="J9" s="172" t="s">
        <v>242</v>
      </c>
      <c r="K9" s="171" t="s">
        <v>244</v>
      </c>
      <c r="L9" s="150" t="s">
        <v>136</v>
      </c>
      <c r="M9" s="171" t="s">
        <v>73</v>
      </c>
      <c r="N9" s="170" t="s">
        <v>124</v>
      </c>
      <c r="O9" s="171" t="s">
        <v>244</v>
      </c>
      <c r="P9" s="150" t="s">
        <v>101</v>
      </c>
      <c r="Q9" s="171" t="s">
        <v>8</v>
      </c>
      <c r="R9" s="175" t="s">
        <v>134</v>
      </c>
      <c r="S9" s="103"/>
      <c r="T9" s="63" t="str">
        <f t="shared" si="0"/>
        <v>Đúng</v>
      </c>
      <c r="U9" s="9">
        <v>4</v>
      </c>
      <c r="V9" s="35" t="s">
        <v>100</v>
      </c>
      <c r="W9" s="36">
        <f>COUNTIF(C6:R35,"Nhạn")</f>
        <v>0</v>
      </c>
      <c r="X9" s="31" t="s">
        <v>105</v>
      </c>
      <c r="Y9" s="32">
        <f>COUNTIF(C6:R34,"Ngọc")</f>
        <v>6</v>
      </c>
      <c r="Z9" s="33" t="s">
        <v>129</v>
      </c>
      <c r="AA9" s="34">
        <f>COUNTIF(C6:R35,"Thắng")</f>
        <v>8</v>
      </c>
      <c r="AB9" s="8"/>
    </row>
    <row r="10" spans="1:28" ht="15" customHeight="1" thickBot="1">
      <c r="A10" s="237"/>
      <c r="B10" s="18">
        <v>5</v>
      </c>
      <c r="C10" s="203" t="s">
        <v>81</v>
      </c>
      <c r="D10" s="204" t="s">
        <v>243</v>
      </c>
      <c r="E10" s="203" t="s">
        <v>73</v>
      </c>
      <c r="F10" s="204" t="s">
        <v>123</v>
      </c>
      <c r="G10" s="203" t="s">
        <v>77</v>
      </c>
      <c r="H10" s="204" t="s">
        <v>154</v>
      </c>
      <c r="I10" s="205" t="s">
        <v>82</v>
      </c>
      <c r="J10" s="205" t="s">
        <v>105</v>
      </c>
      <c r="K10" s="203" t="s">
        <v>244</v>
      </c>
      <c r="L10" s="197" t="s">
        <v>136</v>
      </c>
      <c r="M10" s="203" t="s">
        <v>73</v>
      </c>
      <c r="N10" s="204" t="s">
        <v>124</v>
      </c>
      <c r="O10" s="203" t="s">
        <v>244</v>
      </c>
      <c r="P10" s="197" t="s">
        <v>101</v>
      </c>
      <c r="Q10" s="203" t="s">
        <v>8</v>
      </c>
      <c r="R10" s="206" t="s">
        <v>134</v>
      </c>
      <c r="S10" s="103"/>
      <c r="T10" s="63" t="str">
        <f t="shared" si="0"/>
        <v>Đúng</v>
      </c>
      <c r="U10" s="9">
        <v>5</v>
      </c>
      <c r="V10" s="35"/>
      <c r="W10" s="36">
        <f>COUNTIF(C6:R35,"P. Uyên")</f>
        <v>0</v>
      </c>
      <c r="X10" s="31" t="s">
        <v>124</v>
      </c>
      <c r="Y10" s="32">
        <f>COUNTIF(C6:R35,"Thoa")</f>
        <v>10</v>
      </c>
      <c r="Z10" s="33" t="s">
        <v>97</v>
      </c>
      <c r="AA10" s="34">
        <f>COUNTIF(C6:R34,"Minh")</f>
        <v>8</v>
      </c>
      <c r="AB10" s="8"/>
    </row>
    <row r="11" spans="1:28" ht="15" customHeight="1" thickTop="1">
      <c r="A11" s="238">
        <v>3</v>
      </c>
      <c r="B11" s="19">
        <v>1</v>
      </c>
      <c r="C11" s="180" t="s">
        <v>8</v>
      </c>
      <c r="D11" s="181" t="s">
        <v>154</v>
      </c>
      <c r="E11" s="180" t="s">
        <v>116</v>
      </c>
      <c r="F11" s="181" t="s">
        <v>99</v>
      </c>
      <c r="G11" s="180" t="s">
        <v>73</v>
      </c>
      <c r="H11" s="181" t="s">
        <v>105</v>
      </c>
      <c r="I11" s="198" t="s">
        <v>73</v>
      </c>
      <c r="J11" s="198" t="s">
        <v>114</v>
      </c>
      <c r="K11" s="160" t="s">
        <v>77</v>
      </c>
      <c r="L11" s="126" t="s">
        <v>106</v>
      </c>
      <c r="M11" s="180" t="s">
        <v>73</v>
      </c>
      <c r="N11" s="181" t="s">
        <v>124</v>
      </c>
      <c r="O11" s="180" t="s">
        <v>8</v>
      </c>
      <c r="P11" s="181" t="s">
        <v>98</v>
      </c>
      <c r="Q11" s="180" t="s">
        <v>82</v>
      </c>
      <c r="R11" s="182" t="s">
        <v>126</v>
      </c>
      <c r="S11" s="103"/>
      <c r="T11" s="63" t="str">
        <f t="shared" si="0"/>
        <v>Đúng</v>
      </c>
      <c r="U11" s="9">
        <v>6</v>
      </c>
      <c r="V11" s="35" t="s">
        <v>125</v>
      </c>
      <c r="W11" s="36">
        <f>COUNTIF(C6:R35,"Tuất")</f>
        <v>0</v>
      </c>
      <c r="X11" s="31" t="s">
        <v>157</v>
      </c>
      <c r="Y11" s="32">
        <f>COUNTIF(C6:R35,"Long")</f>
        <v>0</v>
      </c>
      <c r="Z11" s="33" t="s">
        <v>101</v>
      </c>
      <c r="AA11" s="34">
        <f>COUNTIF(C6:R35,"Nhân")</f>
        <v>15</v>
      </c>
      <c r="AB11" s="8"/>
    </row>
    <row r="12" spans="1:28" ht="15" customHeight="1">
      <c r="A12" s="235"/>
      <c r="B12" s="17">
        <v>2</v>
      </c>
      <c r="C12" s="172" t="s">
        <v>8</v>
      </c>
      <c r="D12" s="174" t="s">
        <v>154</v>
      </c>
      <c r="E12" s="171" t="s">
        <v>115</v>
      </c>
      <c r="F12" s="170" t="s">
        <v>133</v>
      </c>
      <c r="G12" s="171" t="s">
        <v>73</v>
      </c>
      <c r="H12" s="170" t="s">
        <v>105</v>
      </c>
      <c r="I12" s="172" t="s">
        <v>80</v>
      </c>
      <c r="J12" s="201" t="s">
        <v>96</v>
      </c>
      <c r="K12" s="171" t="s">
        <v>82</v>
      </c>
      <c r="L12" s="170" t="s">
        <v>126</v>
      </c>
      <c r="M12" s="171" t="s">
        <v>73</v>
      </c>
      <c r="N12" s="170" t="s">
        <v>124</v>
      </c>
      <c r="O12" s="171" t="s">
        <v>8</v>
      </c>
      <c r="P12" s="170" t="s">
        <v>98</v>
      </c>
      <c r="Q12" s="149" t="s">
        <v>77</v>
      </c>
      <c r="R12" s="162" t="s">
        <v>106</v>
      </c>
      <c r="S12" s="103"/>
      <c r="T12" s="63" t="str">
        <f t="shared" si="0"/>
        <v>Đúng</v>
      </c>
      <c r="U12" s="9">
        <v>7</v>
      </c>
      <c r="V12" s="35" t="s">
        <v>98</v>
      </c>
      <c r="W12" s="36">
        <f>COUNTIF(C6:R34,"Bông")</f>
        <v>14</v>
      </c>
      <c r="X12" s="31" t="s">
        <v>123</v>
      </c>
      <c r="Y12" s="32">
        <f>COUNTIF(C6:R35,"Trinh")</f>
        <v>15</v>
      </c>
      <c r="Z12" s="33" t="s">
        <v>136</v>
      </c>
      <c r="AA12" s="34">
        <f>COUNTIF(C6:R34,"Diệu")</f>
        <v>6</v>
      </c>
      <c r="AB12" s="8"/>
    </row>
    <row r="13" spans="1:28" ht="15" customHeight="1">
      <c r="A13" s="235"/>
      <c r="B13" s="17">
        <v>3</v>
      </c>
      <c r="C13" s="171" t="s">
        <v>80</v>
      </c>
      <c r="D13" s="170" t="s">
        <v>96</v>
      </c>
      <c r="E13" s="171" t="s">
        <v>79</v>
      </c>
      <c r="F13" s="170" t="s">
        <v>98</v>
      </c>
      <c r="G13" s="171" t="s">
        <v>115</v>
      </c>
      <c r="H13" s="170" t="s">
        <v>133</v>
      </c>
      <c r="I13" s="172" t="s">
        <v>116</v>
      </c>
      <c r="J13" s="201" t="s">
        <v>99</v>
      </c>
      <c r="K13" s="171" t="s">
        <v>73</v>
      </c>
      <c r="L13" s="170" t="s">
        <v>114</v>
      </c>
      <c r="M13" s="171" t="s">
        <v>115</v>
      </c>
      <c r="N13" s="170" t="s">
        <v>104</v>
      </c>
      <c r="O13" s="149" t="s">
        <v>82</v>
      </c>
      <c r="P13" s="150" t="s">
        <v>126</v>
      </c>
      <c r="Q13" s="171" t="s">
        <v>8</v>
      </c>
      <c r="R13" s="165" t="s">
        <v>134</v>
      </c>
      <c r="S13" s="103"/>
      <c r="T13" s="63" t="str">
        <f t="shared" si="0"/>
        <v>Đúng</v>
      </c>
      <c r="U13" s="9">
        <v>8</v>
      </c>
      <c r="V13" s="35" t="s">
        <v>134</v>
      </c>
      <c r="W13" s="36">
        <f>COUNTIF(C6:R35,"Khanh")</f>
        <v>13</v>
      </c>
      <c r="X13" s="31" t="s">
        <v>157</v>
      </c>
      <c r="Y13" s="32">
        <f>COUNTIF(C6:R35,"Long")</f>
        <v>0</v>
      </c>
      <c r="Z13" s="33" t="s">
        <v>99</v>
      </c>
      <c r="AA13" s="34">
        <f>COUNTIF(C6:R35,"Dương")</f>
        <v>6</v>
      </c>
      <c r="AB13" s="8"/>
    </row>
    <row r="14" spans="1:28" ht="15" customHeight="1">
      <c r="A14" s="235"/>
      <c r="B14" s="17">
        <v>4</v>
      </c>
      <c r="C14" s="149" t="s">
        <v>83</v>
      </c>
      <c r="D14" s="150" t="s">
        <v>126</v>
      </c>
      <c r="E14" s="171" t="s">
        <v>77</v>
      </c>
      <c r="F14" s="170" t="s">
        <v>154</v>
      </c>
      <c r="G14" s="171" t="s">
        <v>116</v>
      </c>
      <c r="H14" s="170" t="s">
        <v>99</v>
      </c>
      <c r="I14" s="172" t="s">
        <v>115</v>
      </c>
      <c r="J14" s="172" t="s">
        <v>133</v>
      </c>
      <c r="K14" s="171" t="s">
        <v>73</v>
      </c>
      <c r="L14" s="170" t="s">
        <v>114</v>
      </c>
      <c r="M14" s="171" t="s">
        <v>115</v>
      </c>
      <c r="N14" s="170" t="s">
        <v>104</v>
      </c>
      <c r="O14" s="171" t="s">
        <v>77</v>
      </c>
      <c r="P14" s="170" t="s">
        <v>106</v>
      </c>
      <c r="Q14" s="171" t="s">
        <v>8</v>
      </c>
      <c r="R14" s="162" t="s">
        <v>134</v>
      </c>
      <c r="S14" s="103"/>
      <c r="T14" s="63" t="str">
        <f t="shared" si="0"/>
        <v>Đúng</v>
      </c>
      <c r="U14" s="9">
        <v>9</v>
      </c>
      <c r="V14" s="35" t="s">
        <v>102</v>
      </c>
      <c r="W14" s="36">
        <f>COUNTIF(C6:R34,"Châu")</f>
        <v>8</v>
      </c>
      <c r="X14" s="31" t="s">
        <v>96</v>
      </c>
      <c r="Y14" s="32">
        <f>COUNTIF(C6:R35,"Khánh")</f>
        <v>8</v>
      </c>
      <c r="Z14" s="33" t="s">
        <v>135</v>
      </c>
      <c r="AA14" s="34">
        <f>COUNTIF(C6:R35,"Loan")</f>
        <v>8</v>
      </c>
      <c r="AB14" s="8"/>
    </row>
    <row r="15" spans="1:28" ht="15" customHeight="1" thickBot="1">
      <c r="A15" s="239"/>
      <c r="B15" s="20">
        <v>5</v>
      </c>
      <c r="C15" s="205" t="s">
        <v>77</v>
      </c>
      <c r="D15" s="170" t="s">
        <v>154</v>
      </c>
      <c r="E15" s="164" t="s">
        <v>83</v>
      </c>
      <c r="F15" s="197" t="s">
        <v>126</v>
      </c>
      <c r="G15" s="203" t="s">
        <v>82</v>
      </c>
      <c r="H15" s="207" t="s">
        <v>105</v>
      </c>
      <c r="I15" s="205" t="s">
        <v>115</v>
      </c>
      <c r="J15" s="205" t="s">
        <v>133</v>
      </c>
      <c r="K15" s="203" t="s">
        <v>8</v>
      </c>
      <c r="L15" s="197" t="s">
        <v>134</v>
      </c>
      <c r="M15" s="191" t="s">
        <v>77</v>
      </c>
      <c r="N15" s="192" t="s">
        <v>106</v>
      </c>
      <c r="O15" s="158" t="s">
        <v>80</v>
      </c>
      <c r="P15" s="159" t="s">
        <v>96</v>
      </c>
      <c r="Q15" s="191" t="s">
        <v>115</v>
      </c>
      <c r="R15" s="193" t="s">
        <v>104</v>
      </c>
      <c r="S15" s="103"/>
      <c r="T15" s="63" t="str">
        <f t="shared" si="0"/>
        <v>Đúng</v>
      </c>
      <c r="U15" s="9">
        <v>10</v>
      </c>
      <c r="V15" s="35" t="s">
        <v>113</v>
      </c>
      <c r="W15" s="36">
        <f>COUNTIF(C6:R35,"Cúc")</f>
        <v>0</v>
      </c>
      <c r="X15" s="31"/>
      <c r="Y15" s="32"/>
      <c r="Z15" s="33"/>
      <c r="AA15" s="34"/>
      <c r="AB15" s="8"/>
    </row>
    <row r="16" spans="1:28" ht="15" customHeight="1" thickTop="1">
      <c r="A16" s="234">
        <v>4</v>
      </c>
      <c r="B16" s="16">
        <v>1</v>
      </c>
      <c r="C16" s="198" t="s">
        <v>85</v>
      </c>
      <c r="D16" s="198" t="s">
        <v>129</v>
      </c>
      <c r="E16" s="180" t="s">
        <v>244</v>
      </c>
      <c r="F16" s="181" t="s">
        <v>97</v>
      </c>
      <c r="G16" s="180" t="s">
        <v>115</v>
      </c>
      <c r="H16" s="181" t="s">
        <v>101</v>
      </c>
      <c r="I16" s="198" t="s">
        <v>73</v>
      </c>
      <c r="J16" s="198" t="s">
        <v>114</v>
      </c>
      <c r="K16" s="180" t="s">
        <v>81</v>
      </c>
      <c r="L16" s="208" t="s">
        <v>243</v>
      </c>
      <c r="M16" s="161" t="s">
        <v>80</v>
      </c>
      <c r="N16" s="115" t="s">
        <v>96</v>
      </c>
      <c r="O16" s="173" t="s">
        <v>79</v>
      </c>
      <c r="P16" s="174" t="s">
        <v>128</v>
      </c>
      <c r="Q16" s="173" t="s">
        <v>77</v>
      </c>
      <c r="R16" s="206" t="s">
        <v>106</v>
      </c>
      <c r="S16" s="103"/>
      <c r="T16" s="63" t="str">
        <f t="shared" si="0"/>
        <v>Đúng</v>
      </c>
      <c r="U16" s="9">
        <v>11</v>
      </c>
      <c r="V16" s="35" t="s">
        <v>154</v>
      </c>
      <c r="W16" s="36">
        <f>COUNTIF(C6:R35,"Uyên")</f>
        <v>15</v>
      </c>
      <c r="X16" s="31" t="s">
        <v>120</v>
      </c>
      <c r="Y16" s="32">
        <f>COUNTIF(C6:R35,"Liễu")</f>
        <v>0</v>
      </c>
      <c r="Z16" s="33"/>
      <c r="AA16" s="34"/>
      <c r="AB16" s="8"/>
    </row>
    <row r="17" spans="1:28" ht="15" customHeight="1">
      <c r="A17" s="235"/>
      <c r="B17" s="17">
        <v>2</v>
      </c>
      <c r="C17" s="172" t="s">
        <v>85</v>
      </c>
      <c r="D17" s="172" t="s">
        <v>129</v>
      </c>
      <c r="E17" s="171" t="s">
        <v>244</v>
      </c>
      <c r="F17" s="170" t="s">
        <v>97</v>
      </c>
      <c r="G17" s="171" t="s">
        <v>115</v>
      </c>
      <c r="H17" s="170" t="s">
        <v>101</v>
      </c>
      <c r="I17" s="172" t="s">
        <v>73</v>
      </c>
      <c r="J17" s="172" t="s">
        <v>114</v>
      </c>
      <c r="K17" s="149" t="s">
        <v>80</v>
      </c>
      <c r="L17" s="163" t="s">
        <v>96</v>
      </c>
      <c r="M17" s="171" t="s">
        <v>81</v>
      </c>
      <c r="N17" s="170" t="s">
        <v>242</v>
      </c>
      <c r="O17" s="171" t="s">
        <v>115</v>
      </c>
      <c r="P17" s="150" t="s">
        <v>104</v>
      </c>
      <c r="Q17" s="171" t="s">
        <v>79</v>
      </c>
      <c r="R17" s="206" t="s">
        <v>128</v>
      </c>
      <c r="S17" s="103"/>
      <c r="T17" s="63" t="str">
        <f t="shared" si="0"/>
        <v>Đúng</v>
      </c>
      <c r="U17" s="9">
        <v>12</v>
      </c>
      <c r="V17" s="35" t="s">
        <v>118</v>
      </c>
      <c r="W17" s="36">
        <f>COUNTIF(C6:R34,"Giang")</f>
        <v>8</v>
      </c>
      <c r="X17" s="31" t="s">
        <v>130</v>
      </c>
      <c r="Y17" s="32"/>
      <c r="Z17" s="33"/>
      <c r="AA17" s="34"/>
      <c r="AB17" s="8"/>
    </row>
    <row r="18" spans="1:28" ht="15" customHeight="1">
      <c r="A18" s="235"/>
      <c r="B18" s="17">
        <v>3</v>
      </c>
      <c r="C18" s="172" t="s">
        <v>116</v>
      </c>
      <c r="D18" s="172" t="s">
        <v>101</v>
      </c>
      <c r="E18" s="171" t="s">
        <v>115</v>
      </c>
      <c r="F18" s="170" t="s">
        <v>133</v>
      </c>
      <c r="G18" s="171" t="s">
        <v>80</v>
      </c>
      <c r="H18" s="170" t="s">
        <v>96</v>
      </c>
      <c r="I18" s="172" t="s">
        <v>85</v>
      </c>
      <c r="J18" s="172" t="s">
        <v>129</v>
      </c>
      <c r="K18" s="171" t="s">
        <v>77</v>
      </c>
      <c r="L18" s="170" t="s">
        <v>106</v>
      </c>
      <c r="M18" s="171" t="s">
        <v>79</v>
      </c>
      <c r="N18" s="170" t="s">
        <v>128</v>
      </c>
      <c r="O18" s="171" t="s">
        <v>115</v>
      </c>
      <c r="P18" s="150" t="s">
        <v>104</v>
      </c>
      <c r="Q18" s="171" t="s">
        <v>81</v>
      </c>
      <c r="R18" s="175" t="s">
        <v>243</v>
      </c>
      <c r="S18" s="103"/>
      <c r="T18" s="63" t="str">
        <f t="shared" si="0"/>
        <v>Đúng</v>
      </c>
      <c r="U18" s="9">
        <v>13</v>
      </c>
      <c r="V18" s="35" t="s">
        <v>119</v>
      </c>
      <c r="W18" s="36">
        <f>COUNTIF(C6:R35,"Hoàng")</f>
        <v>0</v>
      </c>
      <c r="X18" s="31"/>
      <c r="Y18" s="32"/>
      <c r="Z18" s="33"/>
      <c r="AA18" s="34"/>
      <c r="AB18" s="8"/>
    </row>
    <row r="19" spans="1:28" ht="15" customHeight="1">
      <c r="A19" s="235"/>
      <c r="B19" s="17">
        <v>4</v>
      </c>
      <c r="C19" s="172" t="s">
        <v>244</v>
      </c>
      <c r="D19" s="172" t="s">
        <v>97</v>
      </c>
      <c r="E19" s="171" t="s">
        <v>80</v>
      </c>
      <c r="F19" s="170" t="s">
        <v>96</v>
      </c>
      <c r="G19" s="171" t="s">
        <v>115</v>
      </c>
      <c r="H19" s="170" t="s">
        <v>133</v>
      </c>
      <c r="I19" s="172" t="s">
        <v>85</v>
      </c>
      <c r="J19" s="201" t="s">
        <v>129</v>
      </c>
      <c r="K19" s="171" t="s">
        <v>73</v>
      </c>
      <c r="L19" s="170" t="s">
        <v>114</v>
      </c>
      <c r="M19" s="171" t="s">
        <v>77</v>
      </c>
      <c r="N19" s="170" t="s">
        <v>106</v>
      </c>
      <c r="O19" s="171" t="s">
        <v>81</v>
      </c>
      <c r="P19" s="170" t="s">
        <v>242</v>
      </c>
      <c r="Q19" s="149" t="s">
        <v>115</v>
      </c>
      <c r="R19" s="162" t="s">
        <v>104</v>
      </c>
      <c r="S19" s="103"/>
      <c r="T19" s="63" t="str">
        <f t="shared" si="0"/>
        <v>Đúng</v>
      </c>
      <c r="U19" s="9">
        <v>14</v>
      </c>
      <c r="V19" s="35" t="s">
        <v>103</v>
      </c>
      <c r="W19" s="36">
        <f>COUNTIF(C6:R35,"Bồng")</f>
        <v>0</v>
      </c>
      <c r="X19" s="31"/>
      <c r="Y19" s="32"/>
      <c r="Z19" s="33"/>
      <c r="AA19" s="34"/>
      <c r="AB19" s="8"/>
    </row>
    <row r="20" spans="1:28" ht="15" customHeight="1" thickBot="1">
      <c r="A20" s="237"/>
      <c r="B20" s="18">
        <v>5</v>
      </c>
      <c r="C20" s="166"/>
      <c r="D20" s="166"/>
      <c r="E20" s="167"/>
      <c r="F20" s="168"/>
      <c r="G20" s="167"/>
      <c r="H20" s="168"/>
      <c r="I20" s="166"/>
      <c r="J20" s="166"/>
      <c r="K20" s="171" t="s">
        <v>79</v>
      </c>
      <c r="L20" s="170" t="s">
        <v>128</v>
      </c>
      <c r="M20" s="203" t="s">
        <v>244</v>
      </c>
      <c r="N20" s="204" t="s">
        <v>101</v>
      </c>
      <c r="O20" s="203" t="s">
        <v>77</v>
      </c>
      <c r="P20" s="204" t="s">
        <v>106</v>
      </c>
      <c r="Q20" s="203" t="s">
        <v>80</v>
      </c>
      <c r="R20" s="209" t="s">
        <v>96</v>
      </c>
      <c r="S20" s="103"/>
      <c r="T20" s="63" t="str">
        <f>IF(AND(OR(E20=F20,E20=H20,E20=J20,E20=L20,E20=N20,E20=P20,E20=R20,F20=H20,F20=J20,F20=L20,F20=N20,F20=P20,F20=R20,H20=J20,H20=L20,H20=N20,H20=P20,H20=R20,J20=L20,J20=N20,J20=P20,J20=R20,L20=N20,L20=P20,L20=R20,N20=P20,N20=R20,P20=R20)),"Trùng","Đúng")</f>
        <v>Trùng</v>
      </c>
      <c r="U20" s="9">
        <v>15</v>
      </c>
      <c r="V20" s="35" t="s">
        <v>163</v>
      </c>
      <c r="W20" s="36">
        <f>COUNTIF(C6:R35,"Ng Diễm")</f>
        <v>0</v>
      </c>
      <c r="X20" s="31"/>
      <c r="Y20" s="32"/>
      <c r="Z20" s="79"/>
      <c r="AA20" s="34"/>
      <c r="AB20" s="8"/>
    </row>
    <row r="21" spans="1:28" ht="15" customHeight="1" thickTop="1">
      <c r="A21" s="238">
        <v>5</v>
      </c>
      <c r="B21" s="19">
        <v>1</v>
      </c>
      <c r="C21" s="198" t="s">
        <v>244</v>
      </c>
      <c r="D21" s="198" t="s">
        <v>97</v>
      </c>
      <c r="E21" s="180" t="s">
        <v>73</v>
      </c>
      <c r="F21" s="181" t="s">
        <v>123</v>
      </c>
      <c r="G21" s="180" t="s">
        <v>8</v>
      </c>
      <c r="H21" s="208" t="s">
        <v>102</v>
      </c>
      <c r="I21" s="157" t="s">
        <v>79</v>
      </c>
      <c r="J21" s="157" t="s">
        <v>98</v>
      </c>
      <c r="K21" s="180" t="s">
        <v>73</v>
      </c>
      <c r="L21" s="181" t="s">
        <v>114</v>
      </c>
      <c r="M21" s="180" t="s">
        <v>82</v>
      </c>
      <c r="N21" s="181" t="s">
        <v>126</v>
      </c>
      <c r="O21" s="180" t="s">
        <v>244</v>
      </c>
      <c r="P21" s="181" t="s">
        <v>101</v>
      </c>
      <c r="Q21" s="180" t="s">
        <v>117</v>
      </c>
      <c r="R21" s="182" t="s">
        <v>135</v>
      </c>
      <c r="S21" s="103"/>
      <c r="T21" s="63" t="str">
        <f>IF(AND(OR(E21=F21,E21=H21,E21=J21,E21=L21,E21=N21,E21=P21,E21=R21,F21=H21,F21=J21,F21=L21,F21=N21,F21=P21,F21=R21,H21=J21,H21=L21,H21=N21,H21=P21,H21=R21,J21=L21,J21=N21,J21=P21,J21=R21,L21=N21,L21=P21,L21=R21,N21=P21,N21=R21,P21=R21)),"Trùng","Đúng")</f>
        <v>Đúng</v>
      </c>
      <c r="U21" s="9">
        <v>16</v>
      </c>
      <c r="V21" s="35" t="s">
        <v>159</v>
      </c>
      <c r="W21" s="36">
        <v>9</v>
      </c>
      <c r="X21" s="76"/>
      <c r="Y21" s="78"/>
      <c r="Z21" s="77"/>
      <c r="AA21" s="78"/>
      <c r="AB21" s="8"/>
    </row>
    <row r="22" spans="1:28" ht="15" customHeight="1">
      <c r="A22" s="234"/>
      <c r="B22" s="16">
        <v>2</v>
      </c>
      <c r="C22" s="194" t="s">
        <v>116</v>
      </c>
      <c r="D22" s="194" t="s">
        <v>101</v>
      </c>
      <c r="E22" s="173" t="s">
        <v>82</v>
      </c>
      <c r="F22" s="174" t="s">
        <v>97</v>
      </c>
      <c r="G22" s="161" t="s">
        <v>8</v>
      </c>
      <c r="H22" s="115" t="s">
        <v>102</v>
      </c>
      <c r="I22" s="194" t="s">
        <v>83</v>
      </c>
      <c r="J22" s="194" t="s">
        <v>126</v>
      </c>
      <c r="K22" s="173" t="s">
        <v>73</v>
      </c>
      <c r="L22" s="174" t="s">
        <v>114</v>
      </c>
      <c r="M22" s="173" t="s">
        <v>117</v>
      </c>
      <c r="N22" s="174" t="s">
        <v>135</v>
      </c>
      <c r="O22" s="210" t="s">
        <v>8</v>
      </c>
      <c r="P22" s="211" t="s">
        <v>98</v>
      </c>
      <c r="Q22" s="173" t="s">
        <v>73</v>
      </c>
      <c r="R22" s="212" t="s">
        <v>123</v>
      </c>
      <c r="S22" s="103"/>
      <c r="T22" s="63" t="str">
        <f aca="true" t="shared" si="1" ref="T22:T35">IF(AND(OR(D22=F22,D22=H22,D22=J22,D22=L22,D22=N22,D22=P22,D22=R22,F22=H22,F22=J22,F22=L22,F22=N22,F22=P22,F22=R22,H22=J22,H22=L22,H22=N22,H22=P22,H22=R22,J22=L22,J22=N22,J22=P22,J22=R22,L22=N22,L22=P22,L22=R22,N22=P22,N22=R22,P22=R22)),"Trùng","Đúng")</f>
        <v>Đúng</v>
      </c>
      <c r="U22" s="9">
        <v>17</v>
      </c>
      <c r="V22" s="35" t="s">
        <v>131</v>
      </c>
      <c r="W22" s="36">
        <f>COUNTIF(C6:R35,"Triêm")</f>
        <v>0</v>
      </c>
      <c r="X22" s="31"/>
      <c r="Y22" s="32"/>
      <c r="Z22" s="33"/>
      <c r="AA22" s="34"/>
      <c r="AB22" s="8"/>
    </row>
    <row r="23" spans="1:28" ht="15" customHeight="1">
      <c r="A23" s="234"/>
      <c r="B23" s="16">
        <v>3</v>
      </c>
      <c r="C23" s="194" t="s">
        <v>82</v>
      </c>
      <c r="D23" s="194" t="s">
        <v>97</v>
      </c>
      <c r="E23" s="173" t="s">
        <v>8</v>
      </c>
      <c r="F23" s="174" t="s">
        <v>102</v>
      </c>
      <c r="G23" s="173" t="s">
        <v>83</v>
      </c>
      <c r="H23" s="174" t="s">
        <v>126</v>
      </c>
      <c r="I23" s="194" t="s">
        <v>73</v>
      </c>
      <c r="J23" s="194" t="s">
        <v>114</v>
      </c>
      <c r="K23" s="173" t="s">
        <v>117</v>
      </c>
      <c r="L23" s="174" t="s">
        <v>135</v>
      </c>
      <c r="M23" s="161" t="s">
        <v>244</v>
      </c>
      <c r="N23" s="115" t="s">
        <v>101</v>
      </c>
      <c r="O23" s="171" t="s">
        <v>8</v>
      </c>
      <c r="P23" s="170" t="s">
        <v>98</v>
      </c>
      <c r="Q23" s="173" t="s">
        <v>73</v>
      </c>
      <c r="R23" s="212" t="s">
        <v>123</v>
      </c>
      <c r="S23" s="103"/>
      <c r="T23" s="63" t="str">
        <f t="shared" si="1"/>
        <v>Đúng</v>
      </c>
      <c r="U23" s="9">
        <v>18</v>
      </c>
      <c r="V23" s="35" t="s">
        <v>133</v>
      </c>
      <c r="W23" s="36">
        <f>COUNTIF(C6:R35,"Đản")</f>
        <v>6</v>
      </c>
      <c r="X23" s="31"/>
      <c r="Y23" s="32"/>
      <c r="Z23" s="33"/>
      <c r="AA23" s="34"/>
      <c r="AB23" s="8"/>
    </row>
    <row r="24" spans="1:27" ht="15" customHeight="1">
      <c r="A24" s="235"/>
      <c r="B24" s="17">
        <v>4</v>
      </c>
      <c r="C24" s="252" t="s">
        <v>160</v>
      </c>
      <c r="D24" s="256"/>
      <c r="E24" s="252" t="s">
        <v>160</v>
      </c>
      <c r="F24" s="256"/>
      <c r="G24" s="252" t="s">
        <v>160</v>
      </c>
      <c r="H24" s="256"/>
      <c r="I24" s="252" t="s">
        <v>160</v>
      </c>
      <c r="J24" s="256"/>
      <c r="K24" s="252" t="s">
        <v>160</v>
      </c>
      <c r="L24" s="256"/>
      <c r="M24" s="252" t="s">
        <v>160</v>
      </c>
      <c r="N24" s="256"/>
      <c r="O24" s="252" t="s">
        <v>160</v>
      </c>
      <c r="P24" s="256"/>
      <c r="Q24" s="252" t="s">
        <v>160</v>
      </c>
      <c r="R24" s="253"/>
      <c r="S24" s="103"/>
      <c r="T24" s="72" t="str">
        <f t="shared" si="1"/>
        <v>Trùng</v>
      </c>
      <c r="U24" s="28">
        <v>19</v>
      </c>
      <c r="V24" s="35" t="s">
        <v>98</v>
      </c>
      <c r="W24" s="37">
        <f>COUNTIF(C6:R34,"Bông")</f>
        <v>14</v>
      </c>
      <c r="X24" s="31"/>
      <c r="Y24" s="32"/>
      <c r="Z24" s="33"/>
      <c r="AA24" s="34"/>
    </row>
    <row r="25" spans="1:20" ht="15" customHeight="1" thickBot="1">
      <c r="A25" s="239"/>
      <c r="B25" s="20">
        <v>5</v>
      </c>
      <c r="C25" s="254"/>
      <c r="D25" s="257"/>
      <c r="E25" s="254"/>
      <c r="F25" s="257"/>
      <c r="G25" s="254"/>
      <c r="H25" s="257"/>
      <c r="I25" s="254"/>
      <c r="J25" s="257"/>
      <c r="K25" s="254"/>
      <c r="L25" s="257"/>
      <c r="M25" s="254"/>
      <c r="N25" s="257"/>
      <c r="O25" s="254"/>
      <c r="P25" s="257"/>
      <c r="Q25" s="254"/>
      <c r="R25" s="255"/>
      <c r="S25" s="103"/>
      <c r="T25" s="72" t="str">
        <f t="shared" si="1"/>
        <v>Trùng</v>
      </c>
    </row>
    <row r="26" spans="1:28" ht="15" customHeight="1" thickTop="1">
      <c r="A26" s="234">
        <v>6</v>
      </c>
      <c r="B26" s="16">
        <v>1</v>
      </c>
      <c r="C26" s="194" t="s">
        <v>117</v>
      </c>
      <c r="D26" s="194" t="s">
        <v>135</v>
      </c>
      <c r="E26" s="173" t="s">
        <v>244</v>
      </c>
      <c r="F26" s="174" t="s">
        <v>97</v>
      </c>
      <c r="G26" s="173" t="s">
        <v>85</v>
      </c>
      <c r="H26" s="213" t="s">
        <v>129</v>
      </c>
      <c r="I26" s="194" t="s">
        <v>8</v>
      </c>
      <c r="J26" s="194" t="s">
        <v>154</v>
      </c>
      <c r="K26" s="173" t="s">
        <v>79</v>
      </c>
      <c r="L26" s="174" t="s">
        <v>128</v>
      </c>
      <c r="M26" s="173" t="s">
        <v>8</v>
      </c>
      <c r="N26" s="174" t="s">
        <v>98</v>
      </c>
      <c r="O26" s="173" t="s">
        <v>78</v>
      </c>
      <c r="P26" s="174" t="s">
        <v>118</v>
      </c>
      <c r="Q26" s="173" t="s">
        <v>116</v>
      </c>
      <c r="R26" s="212" t="s">
        <v>156</v>
      </c>
      <c r="S26" s="103"/>
      <c r="T26" s="63" t="str">
        <f t="shared" si="1"/>
        <v>Đúng</v>
      </c>
      <c r="Z26" s="147"/>
      <c r="AA26" s="147"/>
      <c r="AB26" s="147"/>
    </row>
    <row r="27" spans="1:28" ht="15" customHeight="1">
      <c r="A27" s="235"/>
      <c r="B27" s="17">
        <v>2</v>
      </c>
      <c r="C27" s="172" t="s">
        <v>244</v>
      </c>
      <c r="D27" s="172" t="s">
        <v>97</v>
      </c>
      <c r="E27" s="171" t="s">
        <v>117</v>
      </c>
      <c r="F27" s="170" t="s">
        <v>135</v>
      </c>
      <c r="G27" s="171" t="s">
        <v>85</v>
      </c>
      <c r="H27" s="202" t="s">
        <v>129</v>
      </c>
      <c r="I27" s="172" t="s">
        <v>8</v>
      </c>
      <c r="J27" s="172" t="s">
        <v>154</v>
      </c>
      <c r="K27" s="171" t="s">
        <v>8</v>
      </c>
      <c r="L27" s="170" t="s">
        <v>134</v>
      </c>
      <c r="M27" s="171" t="s">
        <v>8</v>
      </c>
      <c r="N27" s="170" t="s">
        <v>98</v>
      </c>
      <c r="O27" s="173" t="s">
        <v>79</v>
      </c>
      <c r="P27" s="174" t="s">
        <v>128</v>
      </c>
      <c r="Q27" s="171" t="s">
        <v>73</v>
      </c>
      <c r="R27" s="175" t="s">
        <v>123</v>
      </c>
      <c r="S27" s="103"/>
      <c r="T27" s="63" t="str">
        <f t="shared" si="1"/>
        <v>Đúng</v>
      </c>
      <c r="Z27" s="147"/>
      <c r="AA27" s="147"/>
      <c r="AB27" s="147"/>
    </row>
    <row r="28" spans="1:20" ht="15" customHeight="1">
      <c r="A28" s="235"/>
      <c r="B28" s="17">
        <v>3</v>
      </c>
      <c r="C28" s="172" t="s">
        <v>79</v>
      </c>
      <c r="D28" s="172" t="s">
        <v>154</v>
      </c>
      <c r="E28" s="171" t="s">
        <v>85</v>
      </c>
      <c r="F28" s="150" t="s">
        <v>129</v>
      </c>
      <c r="G28" s="171" t="s">
        <v>117</v>
      </c>
      <c r="H28" s="170" t="s">
        <v>135</v>
      </c>
      <c r="I28" s="172" t="s">
        <v>116</v>
      </c>
      <c r="J28" s="172" t="s">
        <v>99</v>
      </c>
      <c r="K28" s="171" t="s">
        <v>8</v>
      </c>
      <c r="L28" s="170" t="s">
        <v>134</v>
      </c>
      <c r="M28" s="171" t="s">
        <v>78</v>
      </c>
      <c r="N28" s="202" t="s">
        <v>118</v>
      </c>
      <c r="O28" s="171" t="s">
        <v>116</v>
      </c>
      <c r="P28" s="170" t="s">
        <v>156</v>
      </c>
      <c r="Q28" s="171" t="s">
        <v>73</v>
      </c>
      <c r="R28" s="175" t="s">
        <v>123</v>
      </c>
      <c r="S28" s="103"/>
      <c r="T28" s="63" t="str">
        <f t="shared" si="1"/>
        <v>Đúng</v>
      </c>
    </row>
    <row r="29" spans="1:20" ht="15" customHeight="1">
      <c r="A29" s="235"/>
      <c r="B29" s="17">
        <v>4</v>
      </c>
      <c r="C29" s="172" t="s">
        <v>245</v>
      </c>
      <c r="D29" s="172" t="s">
        <v>134</v>
      </c>
      <c r="E29" s="171" t="s">
        <v>85</v>
      </c>
      <c r="F29" s="170" t="s">
        <v>129</v>
      </c>
      <c r="G29" s="171" t="s">
        <v>116</v>
      </c>
      <c r="H29" s="150" t="s">
        <v>99</v>
      </c>
      <c r="I29" s="172" t="s">
        <v>79</v>
      </c>
      <c r="J29" s="172" t="s">
        <v>98</v>
      </c>
      <c r="K29" s="171" t="s">
        <v>116</v>
      </c>
      <c r="L29" s="170" t="s">
        <v>156</v>
      </c>
      <c r="M29" s="171" t="s">
        <v>79</v>
      </c>
      <c r="N29" s="170" t="s">
        <v>128</v>
      </c>
      <c r="O29" s="171" t="s">
        <v>117</v>
      </c>
      <c r="P29" s="170" t="s">
        <v>135</v>
      </c>
      <c r="Q29" s="171" t="s">
        <v>78</v>
      </c>
      <c r="R29" s="175" t="s">
        <v>118</v>
      </c>
      <c r="S29" s="103"/>
      <c r="T29" s="63" t="str">
        <f t="shared" si="1"/>
        <v>Đúng</v>
      </c>
    </row>
    <row r="30" spans="1:20" ht="15" customHeight="1" thickBot="1">
      <c r="A30" s="239"/>
      <c r="B30" s="20">
        <v>5</v>
      </c>
      <c r="C30" s="196" t="s">
        <v>245</v>
      </c>
      <c r="D30" s="196" t="s">
        <v>134</v>
      </c>
      <c r="E30" s="191" t="s">
        <v>116</v>
      </c>
      <c r="F30" s="192" t="s">
        <v>99</v>
      </c>
      <c r="G30" s="191" t="s">
        <v>79</v>
      </c>
      <c r="H30" s="159" t="s">
        <v>98</v>
      </c>
      <c r="I30" s="196" t="s">
        <v>117</v>
      </c>
      <c r="J30" s="214" t="s">
        <v>135</v>
      </c>
      <c r="K30" s="191" t="s">
        <v>78</v>
      </c>
      <c r="L30" s="192" t="s">
        <v>118</v>
      </c>
      <c r="M30" s="191" t="s">
        <v>116</v>
      </c>
      <c r="N30" s="192" t="s">
        <v>156</v>
      </c>
      <c r="O30" s="191" t="s">
        <v>73</v>
      </c>
      <c r="P30" s="192" t="s">
        <v>123</v>
      </c>
      <c r="Q30" s="191" t="s">
        <v>79</v>
      </c>
      <c r="R30" s="193" t="s">
        <v>128</v>
      </c>
      <c r="S30" s="103"/>
      <c r="T30" s="63" t="str">
        <f t="shared" si="1"/>
        <v>Đúng</v>
      </c>
    </row>
    <row r="31" spans="1:20" ht="15" customHeight="1" thickTop="1">
      <c r="A31" s="234">
        <v>7</v>
      </c>
      <c r="B31" s="16">
        <v>1</v>
      </c>
      <c r="C31" s="194" t="s">
        <v>73</v>
      </c>
      <c r="D31" s="194" t="s">
        <v>124</v>
      </c>
      <c r="E31" s="173" t="s">
        <v>8</v>
      </c>
      <c r="F31" s="174" t="s">
        <v>102</v>
      </c>
      <c r="G31" s="173" t="s">
        <v>81</v>
      </c>
      <c r="H31" s="174" t="s">
        <v>243</v>
      </c>
      <c r="I31" s="194" t="s">
        <v>8</v>
      </c>
      <c r="J31" s="194" t="s">
        <v>154</v>
      </c>
      <c r="K31" s="173" t="s">
        <v>78</v>
      </c>
      <c r="L31" s="174" t="s">
        <v>118</v>
      </c>
      <c r="M31" s="173" t="s">
        <v>8</v>
      </c>
      <c r="N31" s="174" t="s">
        <v>98</v>
      </c>
      <c r="O31" s="173" t="s">
        <v>73</v>
      </c>
      <c r="P31" s="174" t="s">
        <v>123</v>
      </c>
      <c r="Q31" s="173" t="s">
        <v>244</v>
      </c>
      <c r="R31" s="212" t="s">
        <v>136</v>
      </c>
      <c r="S31" s="103"/>
      <c r="T31" s="63" t="str">
        <f t="shared" si="1"/>
        <v>Đúng</v>
      </c>
    </row>
    <row r="32" spans="1:20" ht="15" customHeight="1">
      <c r="A32" s="235"/>
      <c r="B32" s="17">
        <v>2</v>
      </c>
      <c r="C32" s="172" t="s">
        <v>73</v>
      </c>
      <c r="D32" s="172" t="s">
        <v>124</v>
      </c>
      <c r="E32" s="171" t="s">
        <v>8</v>
      </c>
      <c r="F32" s="215" t="s">
        <v>102</v>
      </c>
      <c r="G32" s="171" t="s">
        <v>244</v>
      </c>
      <c r="H32" s="170" t="s">
        <v>101</v>
      </c>
      <c r="I32" s="172" t="s">
        <v>8</v>
      </c>
      <c r="J32" s="148" t="s">
        <v>154</v>
      </c>
      <c r="K32" s="171" t="s">
        <v>244</v>
      </c>
      <c r="L32" s="170" t="s">
        <v>136</v>
      </c>
      <c r="M32" s="171" t="s">
        <v>81</v>
      </c>
      <c r="N32" s="170" t="s">
        <v>242</v>
      </c>
      <c r="O32" s="171" t="s">
        <v>73</v>
      </c>
      <c r="P32" s="170" t="s">
        <v>123</v>
      </c>
      <c r="Q32" s="171" t="s">
        <v>78</v>
      </c>
      <c r="R32" s="175" t="s">
        <v>118</v>
      </c>
      <c r="S32" s="103"/>
      <c r="T32" s="63" t="str">
        <f t="shared" si="1"/>
        <v>Đúng</v>
      </c>
    </row>
    <row r="33" spans="1:20" ht="15" customHeight="1">
      <c r="A33" s="235"/>
      <c r="B33" s="17">
        <v>3</v>
      </c>
      <c r="C33" s="172" t="s">
        <v>8</v>
      </c>
      <c r="D33" s="172" t="s">
        <v>154</v>
      </c>
      <c r="E33" s="171" t="s">
        <v>79</v>
      </c>
      <c r="F33" s="170" t="s">
        <v>98</v>
      </c>
      <c r="G33" s="171" t="s">
        <v>8</v>
      </c>
      <c r="H33" s="170" t="s">
        <v>102</v>
      </c>
      <c r="I33" s="172" t="s">
        <v>244</v>
      </c>
      <c r="J33" s="148" t="s">
        <v>101</v>
      </c>
      <c r="K33" s="171" t="s">
        <v>245</v>
      </c>
      <c r="L33" s="170" t="s">
        <v>134</v>
      </c>
      <c r="M33" s="171" t="s">
        <v>78</v>
      </c>
      <c r="N33" s="170" t="s">
        <v>118</v>
      </c>
      <c r="O33" s="171" t="s">
        <v>81</v>
      </c>
      <c r="P33" s="170" t="s">
        <v>242</v>
      </c>
      <c r="Q33" s="171" t="s">
        <v>73</v>
      </c>
      <c r="R33" s="175" t="s">
        <v>123</v>
      </c>
      <c r="S33" s="103"/>
      <c r="T33" s="63" t="str">
        <f t="shared" si="1"/>
        <v>Đúng</v>
      </c>
    </row>
    <row r="34" spans="1:20" ht="15" customHeight="1">
      <c r="A34" s="235"/>
      <c r="B34" s="17">
        <v>4</v>
      </c>
      <c r="C34" s="172" t="s">
        <v>8</v>
      </c>
      <c r="D34" s="172" t="s">
        <v>154</v>
      </c>
      <c r="E34" s="171" t="s">
        <v>73</v>
      </c>
      <c r="F34" s="170" t="s">
        <v>123</v>
      </c>
      <c r="G34" s="171" t="s">
        <v>79</v>
      </c>
      <c r="H34" s="170" t="s">
        <v>98</v>
      </c>
      <c r="I34" s="172" t="s">
        <v>244</v>
      </c>
      <c r="J34" s="148" t="s">
        <v>101</v>
      </c>
      <c r="K34" s="171" t="s">
        <v>245</v>
      </c>
      <c r="L34" s="170" t="s">
        <v>134</v>
      </c>
      <c r="M34" s="171" t="s">
        <v>73</v>
      </c>
      <c r="N34" s="170" t="s">
        <v>124</v>
      </c>
      <c r="O34" s="171" t="s">
        <v>78</v>
      </c>
      <c r="P34" s="170" t="s">
        <v>118</v>
      </c>
      <c r="Q34" s="171" t="s">
        <v>81</v>
      </c>
      <c r="R34" s="175" t="s">
        <v>243</v>
      </c>
      <c r="S34" s="103"/>
      <c r="T34" s="63" t="str">
        <f t="shared" si="1"/>
        <v>Đúng</v>
      </c>
    </row>
    <row r="35" spans="1:20" ht="15" customHeight="1" thickBot="1">
      <c r="A35" s="236"/>
      <c r="B35" s="102">
        <v>5</v>
      </c>
      <c r="C35" s="104" t="s">
        <v>164</v>
      </c>
      <c r="D35" s="105" t="s">
        <v>124</v>
      </c>
      <c r="E35" s="104" t="s">
        <v>164</v>
      </c>
      <c r="F35" s="105" t="s">
        <v>123</v>
      </c>
      <c r="G35" s="104" t="s">
        <v>164</v>
      </c>
      <c r="H35" s="105" t="s">
        <v>127</v>
      </c>
      <c r="I35" s="104" t="s">
        <v>164</v>
      </c>
      <c r="J35" s="156" t="s">
        <v>154</v>
      </c>
      <c r="K35" s="104" t="s">
        <v>164</v>
      </c>
      <c r="L35" s="105" t="s">
        <v>134</v>
      </c>
      <c r="M35" s="104" t="s">
        <v>164</v>
      </c>
      <c r="N35" s="105" t="s">
        <v>98</v>
      </c>
      <c r="O35" s="104" t="s">
        <v>164</v>
      </c>
      <c r="P35" s="105" t="s">
        <v>101</v>
      </c>
      <c r="Q35" s="104" t="s">
        <v>164</v>
      </c>
      <c r="R35" s="106" t="s">
        <v>136</v>
      </c>
      <c r="S35" s="103"/>
      <c r="T35" s="63" t="str">
        <f t="shared" si="1"/>
        <v>Đúng</v>
      </c>
    </row>
    <row r="36" spans="1:20" ht="14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64"/>
      <c r="T36" s="63"/>
    </row>
    <row r="37" spans="1:20" ht="15" customHeight="1">
      <c r="A37" s="10"/>
      <c r="B37" s="10"/>
      <c r="C37" s="10"/>
      <c r="D37" s="10" t="s">
        <v>137</v>
      </c>
      <c r="E37" s="10"/>
      <c r="F37" s="10" t="s">
        <v>137</v>
      </c>
      <c r="G37" s="10"/>
      <c r="H37" s="10" t="s">
        <v>138</v>
      </c>
      <c r="I37" s="10"/>
      <c r="J37" s="10" t="s">
        <v>140</v>
      </c>
      <c r="K37" s="10"/>
      <c r="L37" s="10" t="s">
        <v>139</v>
      </c>
      <c r="M37" s="10"/>
      <c r="N37" s="10">
        <v>0</v>
      </c>
      <c r="O37" s="10"/>
      <c r="P37" s="10" t="s">
        <v>141</v>
      </c>
      <c r="Q37" s="10"/>
      <c r="R37" s="10" t="s">
        <v>137</v>
      </c>
      <c r="S37" s="10"/>
      <c r="T37" s="63"/>
    </row>
    <row r="38" spans="1:20" ht="15" customHeight="1">
      <c r="A38" s="10"/>
      <c r="B38" s="10"/>
      <c r="C38" s="10">
        <v>25</v>
      </c>
      <c r="D38" s="10"/>
      <c r="E38" s="10">
        <v>25</v>
      </c>
      <c r="F38" s="10"/>
      <c r="G38" s="10">
        <v>25</v>
      </c>
      <c r="H38" s="10"/>
      <c r="I38" s="10">
        <v>25</v>
      </c>
      <c r="J38" s="10"/>
      <c r="K38" s="10">
        <v>25</v>
      </c>
      <c r="L38" s="10"/>
      <c r="M38" s="10">
        <v>26</v>
      </c>
      <c r="N38" s="10"/>
      <c r="O38" s="10">
        <v>26</v>
      </c>
      <c r="P38" s="10"/>
      <c r="Q38" s="10">
        <v>26</v>
      </c>
      <c r="R38" s="10"/>
      <c r="S38" s="10"/>
      <c r="T38" s="10"/>
    </row>
    <row r="39" spans="1:20" ht="19.5" customHeight="1">
      <c r="A39" s="47">
        <v>1</v>
      </c>
      <c r="B39" s="48" t="s">
        <v>8</v>
      </c>
      <c r="C39" s="49">
        <f>COUNTIF(C7:C34,"Toán")</f>
        <v>4</v>
      </c>
      <c r="D39" s="49"/>
      <c r="E39" s="49">
        <f>COUNTIF(E7:E35,"Toán")</f>
        <v>4</v>
      </c>
      <c r="F39" s="49"/>
      <c r="G39" s="49">
        <f>COUNTIF(G7:G35,"Toán")</f>
        <v>4</v>
      </c>
      <c r="H39" s="49"/>
      <c r="I39" s="49">
        <f>COUNTIF(I7:I35,"Toán")</f>
        <v>4</v>
      </c>
      <c r="J39" s="49"/>
      <c r="K39" s="49">
        <f>COUNTIF(K7:K35,"Toán")</f>
        <v>4</v>
      </c>
      <c r="L39" s="49"/>
      <c r="M39" s="49">
        <f>COUNTIF(M7:M35,"Toán")</f>
        <v>4</v>
      </c>
      <c r="N39" s="49"/>
      <c r="O39" s="49">
        <f>COUNTIF(O7:O35,"Toán")</f>
        <v>4</v>
      </c>
      <c r="P39" s="49"/>
      <c r="Q39" s="49">
        <f>COUNTIF(Q7:Q35,"Toán")</f>
        <v>4</v>
      </c>
      <c r="R39" s="49"/>
      <c r="S39" s="57"/>
      <c r="T39" s="5"/>
    </row>
    <row r="40" spans="1:20" ht="19.5" customHeight="1">
      <c r="A40" s="47">
        <v>2</v>
      </c>
      <c r="B40" s="50" t="s">
        <v>77</v>
      </c>
      <c r="C40" s="49">
        <f>COUNTIF(C7:C35,"Lý")</f>
        <v>1</v>
      </c>
      <c r="D40" s="49"/>
      <c r="E40" s="49">
        <f>COUNTIF(E7:E35,"Lý")</f>
        <v>1</v>
      </c>
      <c r="F40" s="49"/>
      <c r="G40" s="49">
        <f>COUNTIF(G7:G35,"Lý")</f>
        <v>1</v>
      </c>
      <c r="H40" s="49"/>
      <c r="I40" s="49">
        <f>COUNTIF(I7:I35,"Lý")</f>
        <v>1</v>
      </c>
      <c r="J40" s="49"/>
      <c r="K40" s="49">
        <f>COUNTIF(K7:K35,"Lý")</f>
        <v>2</v>
      </c>
      <c r="L40" s="49"/>
      <c r="M40" s="49">
        <f>COUNTIF(M7:M35,"Lý")</f>
        <v>2</v>
      </c>
      <c r="N40" s="49"/>
      <c r="O40" s="49">
        <v>2</v>
      </c>
      <c r="P40" s="49"/>
      <c r="Q40" s="49">
        <f>COUNTIF(Q7:Q35,"Lý")</f>
        <v>2</v>
      </c>
      <c r="R40" s="49"/>
      <c r="S40" s="57"/>
      <c r="T40" s="5"/>
    </row>
    <row r="41" spans="1:20" ht="19.5" customHeight="1">
      <c r="A41" s="39">
        <v>3</v>
      </c>
      <c r="B41" s="40" t="s">
        <v>73</v>
      </c>
      <c r="C41" s="45">
        <f>COUNTIF(C7:C35,"Văn")</f>
        <v>4</v>
      </c>
      <c r="D41" s="45"/>
      <c r="E41" s="45">
        <f>COUNTIF(E7:E35,"Văn")</f>
        <v>4</v>
      </c>
      <c r="F41" s="45"/>
      <c r="G41" s="45">
        <f>COUNTIF(G7:G35,"Văn")</f>
        <v>4</v>
      </c>
      <c r="H41" s="45"/>
      <c r="I41" s="45">
        <f>COUNTIF(I7:I35,"Văn")</f>
        <v>4</v>
      </c>
      <c r="J41" s="45"/>
      <c r="K41" s="45">
        <f>COUNTIF(K7:K35,"Văn")</f>
        <v>5</v>
      </c>
      <c r="L41" s="45"/>
      <c r="M41" s="45">
        <f>COUNTIF(M7:M35,"Văn")</f>
        <v>5</v>
      </c>
      <c r="N41" s="45"/>
      <c r="O41" s="45">
        <f>COUNTIF(O7:O35,"Văn")</f>
        <v>5</v>
      </c>
      <c r="P41" s="45"/>
      <c r="Q41" s="45">
        <f>COUNTIF(Q7:Q35,"Văn")</f>
        <v>5</v>
      </c>
      <c r="R41" s="45"/>
      <c r="S41" s="58"/>
      <c r="T41" s="5"/>
    </row>
    <row r="42" spans="1:20" ht="19.5" customHeight="1">
      <c r="A42" s="39">
        <v>4</v>
      </c>
      <c r="B42" s="40" t="s">
        <v>82</v>
      </c>
      <c r="C42" s="45">
        <f>COUNTIF(C7:C35,"GDCD")</f>
        <v>1</v>
      </c>
      <c r="D42" s="45"/>
      <c r="E42" s="45">
        <f>COUNTIF(E7:E35,"GDCD")</f>
        <v>1</v>
      </c>
      <c r="F42" s="45"/>
      <c r="G42" s="45">
        <f>COUNTIF(G7:G35,"GDCD")</f>
        <v>1</v>
      </c>
      <c r="H42" s="45"/>
      <c r="I42" s="45">
        <f>COUNTIF(I7:I35,"GDCD")</f>
        <v>1</v>
      </c>
      <c r="J42" s="45"/>
      <c r="K42" s="45">
        <f>COUNTIF(K7:K35,"GDCD")</f>
        <v>1</v>
      </c>
      <c r="L42" s="45"/>
      <c r="M42" s="45">
        <f>COUNTIF(M7:M35,"GDCD")</f>
        <v>1</v>
      </c>
      <c r="N42" s="45"/>
      <c r="O42" s="45">
        <f>COUNTIF(O7:O35,"GDCD")</f>
        <v>1</v>
      </c>
      <c r="P42" s="45"/>
      <c r="Q42" s="45">
        <f>COUNTIF(Q7:Q35,"GDCD")</f>
        <v>1</v>
      </c>
      <c r="R42" s="45"/>
      <c r="S42" s="58"/>
      <c r="T42" s="5"/>
    </row>
    <row r="43" spans="1:20" ht="19.5" customHeight="1">
      <c r="A43" s="41">
        <v>5</v>
      </c>
      <c r="B43" s="42" t="s">
        <v>86</v>
      </c>
      <c r="C43" s="46">
        <f>COUNTIF(C7:C35,"T.Anh")</f>
        <v>3</v>
      </c>
      <c r="D43" s="46"/>
      <c r="E43" s="46">
        <f>COUNTIF(E7:E35,"T.Anh")</f>
        <v>3</v>
      </c>
      <c r="F43" s="46"/>
      <c r="G43" s="46">
        <f>COUNTIF(G7:G35,"T.Anh")</f>
        <v>1</v>
      </c>
      <c r="H43" s="46"/>
      <c r="I43" s="46">
        <f>COUNTIF(I7:I35,"T.Anh")</f>
        <v>3</v>
      </c>
      <c r="J43" s="46"/>
      <c r="K43" s="46">
        <f>COUNTIF(K7:K35,"T.Anh")</f>
        <v>3</v>
      </c>
      <c r="L43" s="46"/>
      <c r="M43" s="46">
        <f>COUNTIF(M7:M35,"T.Anh")</f>
        <v>3</v>
      </c>
      <c r="N43" s="46"/>
      <c r="O43" s="46">
        <f>COUNTIF(O7:O35,"T.Anh")</f>
        <v>3</v>
      </c>
      <c r="P43" s="46"/>
      <c r="Q43" s="46">
        <f>COUNTIF(Q7:Q35,"T.Anh")</f>
        <v>3</v>
      </c>
      <c r="R43" s="46"/>
      <c r="S43" s="59"/>
      <c r="T43" s="5"/>
    </row>
    <row r="44" spans="1:20" ht="19.5" customHeight="1">
      <c r="A44" s="51">
        <v>6</v>
      </c>
      <c r="B44" s="52" t="s">
        <v>81</v>
      </c>
      <c r="C44" s="53">
        <f>COUNTIF(C7:C35,"Địa")</f>
        <v>1</v>
      </c>
      <c r="D44" s="53"/>
      <c r="E44" s="53">
        <f>COUNTIF(E7:E35,"Địa")</f>
        <v>1</v>
      </c>
      <c r="F44" s="53"/>
      <c r="G44" s="53">
        <f>COUNTIF(G7:G35,"Địa")</f>
        <v>1</v>
      </c>
      <c r="H44" s="53"/>
      <c r="I44" s="53">
        <f>COUNTIF(I7:I35,"Địa")</f>
        <v>1</v>
      </c>
      <c r="J44" s="53"/>
      <c r="K44" s="53">
        <f>COUNTIF(K7:K35,"Địa")</f>
        <v>2</v>
      </c>
      <c r="L44" s="53"/>
      <c r="M44" s="53">
        <f>COUNTIF(M7:M35,"Địa")</f>
        <v>2</v>
      </c>
      <c r="N44" s="53"/>
      <c r="O44" s="53">
        <f>COUNTIF(O7:O35,"Địa")</f>
        <v>2</v>
      </c>
      <c r="P44" s="53"/>
      <c r="Q44" s="53">
        <f>COUNTIF(Q7:Q35,"Địa")</f>
        <v>2</v>
      </c>
      <c r="R44" s="53"/>
      <c r="S44" s="60"/>
      <c r="T44" s="5"/>
    </row>
    <row r="45" spans="1:20" ht="19.5" customHeight="1">
      <c r="A45" s="51">
        <v>7</v>
      </c>
      <c r="B45" s="52" t="s">
        <v>80</v>
      </c>
      <c r="C45" s="53">
        <f>COUNTIF(C7:C35,"Sử")</f>
        <v>1</v>
      </c>
      <c r="D45" s="53"/>
      <c r="E45" s="53">
        <f>COUNTIF(E7:E35,"Sử")</f>
        <v>1</v>
      </c>
      <c r="F45" s="53"/>
      <c r="G45" s="53">
        <f>COUNTIF(G7:G35,"Sử")</f>
        <v>1</v>
      </c>
      <c r="H45" s="53"/>
      <c r="I45" s="53">
        <f>COUNTIF(I7:I35,"Sử")</f>
        <v>1</v>
      </c>
      <c r="J45" s="53"/>
      <c r="K45" s="53">
        <f>COUNTIF(K7:K35,"Sử")</f>
        <v>1</v>
      </c>
      <c r="L45" s="53"/>
      <c r="M45" s="53">
        <f>COUNTIF(M7:M35,"Sử")</f>
        <v>1</v>
      </c>
      <c r="N45" s="53"/>
      <c r="O45" s="53">
        <f>COUNTIF(O7:O35,"Sử")</f>
        <v>1</v>
      </c>
      <c r="P45" s="53"/>
      <c r="Q45" s="53">
        <f>COUNTIF(Q7:Q35,"Sử")</f>
        <v>1</v>
      </c>
      <c r="R45" s="53"/>
      <c r="S45" s="60"/>
      <c r="T45" s="5"/>
    </row>
    <row r="46" spans="1:20" ht="19.5" customHeight="1">
      <c r="A46" s="39">
        <v>8</v>
      </c>
      <c r="B46" s="40" t="s">
        <v>79</v>
      </c>
      <c r="C46" s="45">
        <f>COUNTIF(C7:C35,"Sinh")</f>
        <v>2</v>
      </c>
      <c r="D46" s="45"/>
      <c r="E46" s="45">
        <f>COUNTIF(E7:E35,"Sinh")</f>
        <v>2</v>
      </c>
      <c r="F46" s="45"/>
      <c r="G46" s="45">
        <f>COUNTIF(G7:G35,"Sinh")</f>
        <v>2</v>
      </c>
      <c r="H46" s="45"/>
      <c r="I46" s="45">
        <f>COUNTIF(I7:I35,"Sinh")</f>
        <v>2</v>
      </c>
      <c r="J46" s="45"/>
      <c r="K46" s="45">
        <f>COUNTIF(K7:K35,"Sinh")</f>
        <v>2</v>
      </c>
      <c r="L46" s="45"/>
      <c r="M46" s="45">
        <f>COUNTIF(M7:M35,"Sinh")</f>
        <v>2</v>
      </c>
      <c r="N46" s="45"/>
      <c r="O46" s="45">
        <f>COUNTIF(O7:O35,"Sinh")</f>
        <v>2</v>
      </c>
      <c r="P46" s="45"/>
      <c r="Q46" s="45">
        <f>COUNTIF(Q7:Q35,"Sinh")</f>
        <v>2</v>
      </c>
      <c r="R46" s="45"/>
      <c r="S46" s="58"/>
      <c r="T46" s="5"/>
    </row>
    <row r="47" spans="1:20" ht="19.5" customHeight="1">
      <c r="A47" s="41">
        <v>9</v>
      </c>
      <c r="B47" s="42" t="s">
        <v>83</v>
      </c>
      <c r="C47" s="46">
        <f>COUNTIF(C7:C35,"Nhạc")</f>
        <v>1</v>
      </c>
      <c r="D47" s="46"/>
      <c r="E47" s="46">
        <f>COUNTIF(E7:E35,"Nhạc")</f>
        <v>1</v>
      </c>
      <c r="F47" s="46"/>
      <c r="G47" s="46">
        <f>COUNTIF(G7:G35,"Nhạc")</f>
        <v>1</v>
      </c>
      <c r="H47" s="46"/>
      <c r="I47" s="46">
        <f>COUNTIF(I7:I35,"Nhạc")</f>
        <v>1</v>
      </c>
      <c r="J47" s="46"/>
      <c r="K47" s="46">
        <f>COUNTIF(K7:K35,"Nhạc")</f>
        <v>0</v>
      </c>
      <c r="L47" s="46"/>
      <c r="M47" s="46">
        <f>COUNTIF(M7:M35,"Nhạc")</f>
        <v>0</v>
      </c>
      <c r="N47" s="46"/>
      <c r="O47" s="46">
        <f>COUNTIF(O7:O35,"Nhạc")</f>
        <v>0</v>
      </c>
      <c r="P47" s="46"/>
      <c r="Q47" s="46">
        <f>COUNTIF(Q7:Q35,"Nhạc")</f>
        <v>0</v>
      </c>
      <c r="R47" s="46"/>
      <c r="S47" s="59"/>
      <c r="T47" s="5"/>
    </row>
    <row r="48" spans="1:20" ht="19.5" customHeight="1">
      <c r="A48" s="54">
        <v>10</v>
      </c>
      <c r="B48" s="55" t="s">
        <v>85</v>
      </c>
      <c r="C48" s="56">
        <f>COUNTIF(C7:C35,"TD")</f>
        <v>2</v>
      </c>
      <c r="D48" s="56"/>
      <c r="E48" s="56">
        <f>COUNTIF(E7:E35,"TD")</f>
        <v>2</v>
      </c>
      <c r="F48" s="56"/>
      <c r="G48" s="56">
        <f>COUNTIF(G7:G35,"TD")</f>
        <v>2</v>
      </c>
      <c r="H48" s="56"/>
      <c r="I48" s="56">
        <f>COUNTIF(I7:I35,"TD")</f>
        <v>2</v>
      </c>
      <c r="J48" s="56"/>
      <c r="K48" s="56">
        <f>COUNTIF(K7:K35,"TD")</f>
        <v>0</v>
      </c>
      <c r="L48" s="56"/>
      <c r="M48" s="56">
        <f>COUNTIF(M7:M35,"TD")</f>
        <v>0</v>
      </c>
      <c r="N48" s="56"/>
      <c r="O48" s="56">
        <f>COUNTIF(O7:O35,"TD")</f>
        <v>0</v>
      </c>
      <c r="P48" s="56"/>
      <c r="Q48" s="56">
        <f>COUNTIF(Q7:Q35,"TD")</f>
        <v>0</v>
      </c>
      <c r="R48" s="56"/>
      <c r="S48" s="61"/>
      <c r="T48" s="5"/>
    </row>
    <row r="49" spans="1:20" ht="19.5" customHeight="1">
      <c r="A49" s="54">
        <v>11</v>
      </c>
      <c r="B49" s="55" t="s">
        <v>117</v>
      </c>
      <c r="C49" s="56">
        <f>COUNTIF(C7:C35,"MT")</f>
        <v>1</v>
      </c>
      <c r="D49" s="56"/>
      <c r="E49" s="56">
        <f>COUNTIF(E7:E35,"MT")</f>
        <v>1</v>
      </c>
      <c r="F49" s="56"/>
      <c r="G49" s="56">
        <f>COUNTIF(G7:G35,"MT")</f>
        <v>1</v>
      </c>
      <c r="H49" s="56"/>
      <c r="I49" s="56">
        <f>COUNTIF(I7:I35,"MT")</f>
        <v>1</v>
      </c>
      <c r="J49" s="56"/>
      <c r="K49" s="56">
        <f>COUNTIF(K7:K35,"MT")</f>
        <v>1</v>
      </c>
      <c r="L49" s="56"/>
      <c r="M49" s="56">
        <f>COUNTIF(M7:M35,"MT")</f>
        <v>1</v>
      </c>
      <c r="N49" s="56"/>
      <c r="O49" s="56">
        <f>COUNTIF(O7:O35,"MT")</f>
        <v>1</v>
      </c>
      <c r="P49" s="56"/>
      <c r="Q49" s="56">
        <f>COUNTIF(Q7:Q35,"MT")</f>
        <v>1</v>
      </c>
      <c r="R49" s="56"/>
      <c r="S49" s="61"/>
      <c r="T49" s="5"/>
    </row>
    <row r="50" spans="1:20" ht="19.5" customHeight="1">
      <c r="A50" s="43">
        <v>12</v>
      </c>
      <c r="B50" s="40" t="s">
        <v>116</v>
      </c>
      <c r="C50" s="45">
        <f>COUNTIF(C7:C35,"CN")</f>
        <v>2</v>
      </c>
      <c r="D50" s="45"/>
      <c r="E50" s="45">
        <f>COUNTIF(E7:E35,"CN")</f>
        <v>2</v>
      </c>
      <c r="F50" s="45"/>
      <c r="G50" s="45">
        <f>COUNTIF(G7:G35,"CN")</f>
        <v>2</v>
      </c>
      <c r="H50" s="45"/>
      <c r="I50" s="45">
        <f>COUNTIF(I7:I35,"CN")</f>
        <v>2</v>
      </c>
      <c r="J50" s="45"/>
      <c r="K50" s="45">
        <f>COUNTIF(K7:K35,"CN")</f>
        <v>1</v>
      </c>
      <c r="L50" s="45"/>
      <c r="M50" s="45">
        <f>COUNTIF(M7:M35,"CN")</f>
        <v>1</v>
      </c>
      <c r="N50" s="45"/>
      <c r="O50" s="45">
        <f>COUNTIF(O7:O35,"CN")</f>
        <v>1</v>
      </c>
      <c r="P50" s="45"/>
      <c r="Q50" s="45">
        <f>COUNTIF(Q7:Q35,"CN")</f>
        <v>1</v>
      </c>
      <c r="R50" s="45"/>
      <c r="S50" s="58"/>
      <c r="T50" s="5"/>
    </row>
    <row r="51" spans="1:20" ht="19.5" customHeight="1">
      <c r="A51" s="43">
        <v>13</v>
      </c>
      <c r="B51" s="42" t="s">
        <v>78</v>
      </c>
      <c r="C51" s="46">
        <f>COUNTIF(C7:C35,"Hóa")</f>
        <v>0</v>
      </c>
      <c r="D51" s="46"/>
      <c r="E51" s="46">
        <f>COUNTIF(E7:E35,"Hóa")</f>
        <v>0</v>
      </c>
      <c r="F51" s="46"/>
      <c r="G51" s="46">
        <f>COUNTIF(G7:G35,"Hóa")</f>
        <v>0</v>
      </c>
      <c r="H51" s="46"/>
      <c r="I51" s="46">
        <f>COUNTIF(I7:I35,"Hóa")</f>
        <v>0</v>
      </c>
      <c r="J51" s="46"/>
      <c r="K51" s="46">
        <f>COUNTIF(K7:K35,"Hóa")</f>
        <v>2</v>
      </c>
      <c r="L51" s="46"/>
      <c r="M51" s="46">
        <f>COUNTIF(M7:M35,"Hóa")</f>
        <v>2</v>
      </c>
      <c r="N51" s="46"/>
      <c r="O51" s="46">
        <f>COUNTIF(O7:O35,"Hóa")</f>
        <v>2</v>
      </c>
      <c r="P51" s="46"/>
      <c r="Q51" s="46">
        <f>COUNTIF(Q7:Q35,"Hóa")</f>
        <v>2</v>
      </c>
      <c r="R51" s="46"/>
      <c r="S51" s="59"/>
      <c r="T51" s="5"/>
    </row>
    <row r="52" spans="1:20" ht="20.25" customHeight="1">
      <c r="A52" s="43">
        <v>14</v>
      </c>
      <c r="B52" s="38" t="s">
        <v>115</v>
      </c>
      <c r="C52" s="44">
        <f>COUNTIF(C7:C36,"TC")</f>
        <v>0</v>
      </c>
      <c r="D52" s="44"/>
      <c r="E52" s="44">
        <f>COUNTIF(E7:E36,"TC")</f>
        <v>2</v>
      </c>
      <c r="F52" s="44"/>
      <c r="G52" s="44">
        <f>COUNTIF(G7:G36,"TC")</f>
        <v>4</v>
      </c>
      <c r="H52" s="44"/>
      <c r="I52" s="44">
        <f>COUNTIF(I7:I36,"TC")</f>
        <v>2</v>
      </c>
      <c r="J52" s="44"/>
      <c r="K52" s="44">
        <f>COUNTIF(K7:K36,"TC")</f>
        <v>0</v>
      </c>
      <c r="L52" s="44"/>
      <c r="M52" s="44">
        <f>COUNTIF(M7:M36,"TC")</f>
        <v>2</v>
      </c>
      <c r="N52" s="44"/>
      <c r="O52" s="44">
        <f>COUNTIF(O7:O36,"TC")</f>
        <v>2</v>
      </c>
      <c r="P52" s="44"/>
      <c r="Q52" s="44">
        <f>COUNTIF(Q7:Q36,"TC")</f>
        <v>2</v>
      </c>
      <c r="R52" s="44"/>
      <c r="S52" s="62"/>
      <c r="T52" s="5"/>
    </row>
    <row r="54" spans="3:17" ht="15.75">
      <c r="C54" s="108">
        <f>C39+C40+C41+C42+C43+C44+C45+C46+C47+C48+C49+C50+C51+C52</f>
        <v>23</v>
      </c>
      <c r="D54" s="5"/>
      <c r="E54" s="108">
        <f>E39+E40+E41+E42+E43+E44+E45+E46+E47+E48+E49+E50+E51+E52</f>
        <v>25</v>
      </c>
      <c r="F54" s="5"/>
      <c r="G54" s="108">
        <f>G39+G40+G41+G42+G43+G44+G45+G46+G47+G48+G49+G50+G51+G52</f>
        <v>25</v>
      </c>
      <c r="H54" s="5"/>
      <c r="I54" s="108">
        <f>I39+I40+I41+I42+I43+I44+I45+I46+I47+I48+I49+I50+I51+I52</f>
        <v>25</v>
      </c>
      <c r="J54" s="5"/>
      <c r="K54" s="108">
        <f>K39+K40+K41+K42+K43+K44+K45+K46+K47+K48+K49+K50+K51+K52</f>
        <v>24</v>
      </c>
      <c r="L54" s="5"/>
      <c r="M54" s="108">
        <f>M39+M40+M41+M42+M43+M44+M45+M46+M47+M48+M49+M50+M51+M52</f>
        <v>26</v>
      </c>
      <c r="N54" s="5"/>
      <c r="O54" s="108">
        <f>O39+O40+O41+O42+O43+O44+O45+O46+O47+O48+O49+O50+O51+O52</f>
        <v>26</v>
      </c>
      <c r="P54" s="5"/>
      <c r="Q54" s="108">
        <f>Q39+Q40+Q41+Q42+Q43+Q44+Q45+Q46+Q47+Q48+Q49+Q50+Q51+Q52</f>
        <v>26</v>
      </c>
    </row>
  </sheetData>
  <sheetProtection/>
  <mergeCells count="33">
    <mergeCell ref="K24:L25"/>
    <mergeCell ref="M24:N25"/>
    <mergeCell ref="O24:P25"/>
    <mergeCell ref="Q6:R6"/>
    <mergeCell ref="O5:P5"/>
    <mergeCell ref="Q5:R5"/>
    <mergeCell ref="C5:D5"/>
    <mergeCell ref="E5:F5"/>
    <mergeCell ref="Q24:R25"/>
    <mergeCell ref="C24:D25"/>
    <mergeCell ref="E24:F25"/>
    <mergeCell ref="G24:H25"/>
    <mergeCell ref="I24:J25"/>
    <mergeCell ref="H3:P3"/>
    <mergeCell ref="A1:E1"/>
    <mergeCell ref="A2:E2"/>
    <mergeCell ref="O6:P6"/>
    <mergeCell ref="I5:J5"/>
    <mergeCell ref="M6:N6"/>
    <mergeCell ref="K6:L6"/>
    <mergeCell ref="M5:N5"/>
    <mergeCell ref="G5:H5"/>
    <mergeCell ref="K5:L5"/>
    <mergeCell ref="A31:A35"/>
    <mergeCell ref="A16:A20"/>
    <mergeCell ref="A21:A25"/>
    <mergeCell ref="I6:J6"/>
    <mergeCell ref="A11:A15"/>
    <mergeCell ref="G6:H6"/>
    <mergeCell ref="A26:A30"/>
    <mergeCell ref="A6:A10"/>
    <mergeCell ref="C6:D6"/>
    <mergeCell ref="E6:F6"/>
  </mergeCells>
  <printOptions horizontalCentered="1"/>
  <pageMargins left="0.2" right="0.2" top="0.38" bottom="0.2" header="0.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3">
      <selection activeCell="P23" sqref="P23"/>
    </sheetView>
  </sheetViews>
  <sheetFormatPr defaultColWidth="8.796875" defaultRowHeight="15"/>
  <cols>
    <col min="1" max="1" width="4.69921875" style="1" customWidth="1"/>
    <col min="2" max="2" width="5.09765625" style="1" customWidth="1"/>
    <col min="3" max="3" width="6.3984375" style="1" customWidth="1"/>
    <col min="4" max="4" width="8.8984375" style="1" customWidth="1"/>
    <col min="5" max="5" width="6.8984375" style="1" customWidth="1"/>
    <col min="6" max="6" width="8.09765625" style="1" customWidth="1"/>
    <col min="7" max="7" width="6.8984375" style="1" customWidth="1"/>
    <col min="8" max="8" width="8.09765625" style="1" customWidth="1"/>
    <col min="9" max="9" width="6.8984375" style="1" customWidth="1"/>
    <col min="10" max="10" width="8.09765625" style="1" customWidth="1"/>
    <col min="11" max="11" width="6.8984375" style="1" customWidth="1"/>
    <col min="12" max="12" width="8.09765625" style="1" customWidth="1"/>
    <col min="13" max="13" width="6.8984375" style="1" customWidth="1"/>
    <col min="14" max="14" width="8.5" style="1" customWidth="1"/>
    <col min="15" max="15" width="6.8984375" style="1" customWidth="1"/>
    <col min="16" max="16" width="8.59765625" style="1" customWidth="1"/>
    <col min="17" max="17" width="6.8984375" style="1" customWidth="1"/>
    <col min="18" max="18" width="8.3984375" style="1" customWidth="1"/>
    <col min="19" max="19" width="2.5" style="65" customWidth="1"/>
    <col min="20" max="20" width="7.8984375" style="1" customWidth="1"/>
    <col min="21" max="21" width="5.69921875" style="1" customWidth="1"/>
    <col min="22" max="22" width="9.3984375" style="1" customWidth="1"/>
    <col min="23" max="23" width="4.5" style="1" customWidth="1"/>
    <col min="24" max="24" width="10.19921875" style="1" customWidth="1"/>
    <col min="25" max="25" width="4.5" style="1" customWidth="1"/>
    <col min="26" max="26" width="8.19921875" style="1" customWidth="1"/>
    <col min="27" max="27" width="4.19921875" style="1" customWidth="1"/>
    <col min="28" max="16384" width="9" style="1" customWidth="1"/>
  </cols>
  <sheetData>
    <row r="1" spans="1:5" ht="15.75">
      <c r="A1" s="245" t="s">
        <v>11</v>
      </c>
      <c r="B1" s="245"/>
      <c r="C1" s="245"/>
      <c r="D1" s="245"/>
      <c r="E1" s="245"/>
    </row>
    <row r="2" spans="1:6" ht="16.5">
      <c r="A2" s="246" t="s">
        <v>95</v>
      </c>
      <c r="B2" s="246"/>
      <c r="C2" s="246"/>
      <c r="D2" s="246"/>
      <c r="E2" s="246"/>
      <c r="F2" s="3"/>
    </row>
    <row r="3" spans="1:21" ht="15.75">
      <c r="A3" s="2"/>
      <c r="B3" s="2"/>
      <c r="C3" s="2"/>
      <c r="D3" s="2"/>
      <c r="H3" s="244" t="s">
        <v>231</v>
      </c>
      <c r="I3" s="244"/>
      <c r="J3" s="244"/>
      <c r="K3" s="244"/>
      <c r="L3" s="244"/>
      <c r="M3" s="244"/>
      <c r="N3" s="244"/>
      <c r="O3" s="244"/>
      <c r="P3" s="244"/>
      <c r="Q3" s="244"/>
      <c r="U3" s="114"/>
    </row>
    <row r="4" spans="1:29" ht="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6"/>
      <c r="T4" s="3"/>
      <c r="AC4" s="96"/>
    </row>
    <row r="5" spans="1:28" ht="25.5" customHeight="1" thickBot="1">
      <c r="A5" s="100" t="s">
        <v>0</v>
      </c>
      <c r="B5" s="101" t="s">
        <v>1</v>
      </c>
      <c r="C5" s="258" t="s">
        <v>12</v>
      </c>
      <c r="D5" s="258"/>
      <c r="E5" s="258" t="s">
        <v>13</v>
      </c>
      <c r="F5" s="258"/>
      <c r="G5" s="258" t="s">
        <v>14</v>
      </c>
      <c r="H5" s="258"/>
      <c r="I5" s="258" t="s">
        <v>15</v>
      </c>
      <c r="J5" s="258"/>
      <c r="K5" s="258" t="s">
        <v>16</v>
      </c>
      <c r="L5" s="258"/>
      <c r="M5" s="258" t="s">
        <v>17</v>
      </c>
      <c r="N5" s="258"/>
      <c r="O5" s="258" t="s">
        <v>18</v>
      </c>
      <c r="P5" s="258"/>
      <c r="Q5" s="258" t="s">
        <v>19</v>
      </c>
      <c r="R5" s="267"/>
      <c r="S5" s="67"/>
      <c r="T5" s="30"/>
      <c r="U5" s="3"/>
      <c r="AB5" s="93"/>
    </row>
    <row r="6" spans="1:28" ht="15" customHeight="1" thickTop="1">
      <c r="A6" s="234">
        <v>2</v>
      </c>
      <c r="B6" s="16">
        <v>1</v>
      </c>
      <c r="C6" s="169" t="s">
        <v>83</v>
      </c>
      <c r="D6" s="170" t="s">
        <v>99</v>
      </c>
      <c r="E6" s="171" t="s">
        <v>8</v>
      </c>
      <c r="F6" s="170" t="s">
        <v>106</v>
      </c>
      <c r="G6" s="171" t="s">
        <v>117</v>
      </c>
      <c r="H6" s="170" t="s">
        <v>135</v>
      </c>
      <c r="I6" s="171" t="s">
        <v>86</v>
      </c>
      <c r="J6" s="172" t="s">
        <v>240</v>
      </c>
      <c r="K6" s="171" t="s">
        <v>8</v>
      </c>
      <c r="L6" s="170" t="s">
        <v>113</v>
      </c>
      <c r="M6" s="173" t="s">
        <v>8</v>
      </c>
      <c r="N6" s="174" t="s">
        <v>100</v>
      </c>
      <c r="O6" s="171" t="s">
        <v>78</v>
      </c>
      <c r="P6" s="170" t="s">
        <v>118</v>
      </c>
      <c r="Q6" s="171" t="s">
        <v>8</v>
      </c>
      <c r="R6" s="175" t="s">
        <v>104</v>
      </c>
      <c r="S6" s="151"/>
      <c r="T6" s="63" t="e">
        <f>IF(AND(OR(#REF!=#REF!,#REF!=H6,#REF!=J6,#REF!=L6,#REF!=N9,#REF!=P6,#REF!=R6,#REF!=H6,#REF!=J6,#REF!=L6,#REF!=N9,#REF!=P6,#REF!=R6,H6=J6,H6=L6,H6=N9,H6=P6,H6=R6,J6=L6,J6=N9,J6=P6,J6=R6,L6=N9,L6=P6,L6=R6,N9=P6,N9=R6,P6=R6)),"Trùng","Đúng")</f>
        <v>#REF!</v>
      </c>
      <c r="U6" s="9">
        <v>1</v>
      </c>
      <c r="V6" s="35" t="s">
        <v>128</v>
      </c>
      <c r="W6" s="36">
        <f>COUNTIF(C6:R35,"Tâm")</f>
        <v>5</v>
      </c>
      <c r="X6" s="31"/>
      <c r="Y6" s="32"/>
      <c r="Z6" s="33" t="s">
        <v>162</v>
      </c>
      <c r="AA6" s="34"/>
      <c r="AB6" s="8"/>
    </row>
    <row r="7" spans="1:28" ht="15" customHeight="1">
      <c r="A7" s="235"/>
      <c r="B7" s="17">
        <v>2</v>
      </c>
      <c r="C7" s="171" t="s">
        <v>117</v>
      </c>
      <c r="D7" s="170" t="s">
        <v>135</v>
      </c>
      <c r="E7" s="171" t="s">
        <v>8</v>
      </c>
      <c r="F7" s="170" t="s">
        <v>106</v>
      </c>
      <c r="G7" s="171" t="s">
        <v>8</v>
      </c>
      <c r="H7" s="170" t="s">
        <v>113</v>
      </c>
      <c r="I7" s="171" t="s">
        <v>86</v>
      </c>
      <c r="J7" s="172" t="s">
        <v>240</v>
      </c>
      <c r="K7" s="171" t="s">
        <v>83</v>
      </c>
      <c r="L7" s="150" t="s">
        <v>99</v>
      </c>
      <c r="M7" s="171" t="s">
        <v>78</v>
      </c>
      <c r="N7" s="170" t="s">
        <v>118</v>
      </c>
      <c r="O7" s="173" t="s">
        <v>8</v>
      </c>
      <c r="P7" s="174" t="s">
        <v>100</v>
      </c>
      <c r="Q7" s="171" t="s">
        <v>79</v>
      </c>
      <c r="R7" s="162" t="s">
        <v>103</v>
      </c>
      <c r="S7" s="151"/>
      <c r="T7" s="63" t="str">
        <f>IF(AND(OR(D8=D7,D8=H7,D8=J7,D8=L7,D8=N7,D8=P7,D8=R7,D7=H7,D7=J7,D7=L7,D7=N7,D7=P7,D7=R7,H7=J7,H7=L7,H7=N7,H7=P7,H7=R7,J7=L7,J7=N7,J7=P7,J7=R7,L7=N7,L7=P7,L7=R7,N7=P7,N7=R7,P7=R7)),"Trùng","Đúng")</f>
        <v>Đúng</v>
      </c>
      <c r="U7" s="9">
        <v>2</v>
      </c>
      <c r="V7" s="35" t="s">
        <v>104</v>
      </c>
      <c r="W7" s="36">
        <f>COUNTIF(C6:R35,"Tuyến")</f>
        <v>9</v>
      </c>
      <c r="X7" s="31" t="s">
        <v>114</v>
      </c>
      <c r="Y7" s="32">
        <f>COUNTIF(C6:R34,"Huyền")</f>
        <v>4</v>
      </c>
      <c r="Z7" s="33" t="s">
        <v>126</v>
      </c>
      <c r="AA7" s="34">
        <f>COUNTIF(C6:R35,"Phước")</f>
        <v>2</v>
      </c>
      <c r="AB7" s="8"/>
    </row>
    <row r="8" spans="1:28" ht="15" customHeight="1">
      <c r="A8" s="235"/>
      <c r="B8" s="17">
        <v>3</v>
      </c>
      <c r="C8" s="169" t="s">
        <v>79</v>
      </c>
      <c r="D8" s="172" t="s">
        <v>128</v>
      </c>
      <c r="E8" s="171" t="s">
        <v>117</v>
      </c>
      <c r="F8" s="170" t="s">
        <v>135</v>
      </c>
      <c r="G8" s="171" t="s">
        <v>8</v>
      </c>
      <c r="H8" s="170" t="s">
        <v>113</v>
      </c>
      <c r="I8" s="149" t="s">
        <v>79</v>
      </c>
      <c r="J8" s="150" t="s">
        <v>119</v>
      </c>
      <c r="K8" s="171" t="s">
        <v>78</v>
      </c>
      <c r="L8" s="170" t="s">
        <v>118</v>
      </c>
      <c r="M8" s="171" t="s">
        <v>79</v>
      </c>
      <c r="N8" s="150" t="s">
        <v>103</v>
      </c>
      <c r="O8" s="171" t="s">
        <v>73</v>
      </c>
      <c r="P8" s="170" t="s">
        <v>114</v>
      </c>
      <c r="Q8" s="171" t="s">
        <v>116</v>
      </c>
      <c r="R8" s="170" t="s">
        <v>100</v>
      </c>
      <c r="S8" s="151"/>
      <c r="T8" s="63" t="str">
        <f>IF(AND(OR(D6=F8,D6=H8,D6=J8,D6=L18,D6=L9,D6=P8,D6=R8,F8=H8,F8=J8,F8=L18,F8=L9,F8=P8,F8=R8,H8=J8,H8=L18,H8=L9,H8=P8,H8=R8,J8=L18,J8=L9,J8=P8,J8=R8,L18=L9,L18=P8,L18=R8,L9=P8,L9=R8,P8=R8)),"Trùng","Đúng")</f>
        <v>Đúng</v>
      </c>
      <c r="U8" s="9">
        <v>3</v>
      </c>
      <c r="V8" s="35" t="s">
        <v>106</v>
      </c>
      <c r="W8" s="36">
        <f>COUNTIF(C6:R35,"Sơn")</f>
        <v>7</v>
      </c>
      <c r="X8" s="31" t="s">
        <v>121</v>
      </c>
      <c r="Y8" s="32">
        <f>COUNTIF(C6:R35,"Vân")</f>
        <v>18</v>
      </c>
      <c r="Z8" s="33" t="s">
        <v>122</v>
      </c>
      <c r="AA8" s="34">
        <f>COUNTIF(C6:R35,"Ngàn")</f>
        <v>8</v>
      </c>
      <c r="AB8" s="8"/>
    </row>
    <row r="9" spans="1:28" ht="15" customHeight="1">
      <c r="A9" s="235"/>
      <c r="B9" s="17">
        <v>4</v>
      </c>
      <c r="C9" s="169" t="s">
        <v>8</v>
      </c>
      <c r="D9" s="172" t="s">
        <v>113</v>
      </c>
      <c r="E9" s="169" t="s">
        <v>79</v>
      </c>
      <c r="F9" s="172" t="s">
        <v>128</v>
      </c>
      <c r="G9" s="149" t="s">
        <v>79</v>
      </c>
      <c r="H9" s="148" t="s">
        <v>119</v>
      </c>
      <c r="I9" s="171" t="s">
        <v>117</v>
      </c>
      <c r="J9" s="170" t="s">
        <v>135</v>
      </c>
      <c r="K9" s="171" t="s">
        <v>77</v>
      </c>
      <c r="L9" s="170" t="s">
        <v>104</v>
      </c>
      <c r="M9" s="171" t="s">
        <v>83</v>
      </c>
      <c r="N9" s="150" t="s">
        <v>99</v>
      </c>
      <c r="O9" s="171" t="s">
        <v>73</v>
      </c>
      <c r="P9" s="170" t="s">
        <v>114</v>
      </c>
      <c r="Q9" s="171" t="s">
        <v>78</v>
      </c>
      <c r="R9" s="170" t="s">
        <v>118</v>
      </c>
      <c r="S9" s="151"/>
      <c r="T9" s="63" t="e">
        <f>IF(AND(OR(D9=F6,D9=H9,D9=J9,D9=#REF!,D9=N8,D9=P9,D9=R9,F6=H9,F6=J9,F6=#REF!,F6=N8,F6=P9,F6=R9,H9=J9,H9=#REF!,H9=N8,H9=P9,H9=R9,J9=#REF!,J9=N8,J9=P9,J9=R9,#REF!=N8,#REF!=P9,#REF!=R9,N8=P9,N8=R9,P9=R9)),"Trùng","Đúng")</f>
        <v>#REF!</v>
      </c>
      <c r="U9" s="9">
        <v>4</v>
      </c>
      <c r="V9" s="35" t="s">
        <v>100</v>
      </c>
      <c r="W9" s="36">
        <f>COUNTIF(C6:R35,"Nhạn")</f>
        <v>18</v>
      </c>
      <c r="X9" s="31" t="s">
        <v>105</v>
      </c>
      <c r="Y9" s="32">
        <f>COUNTIF(C6:R35,"Ngọc")</f>
        <v>12</v>
      </c>
      <c r="Z9" s="33" t="s">
        <v>129</v>
      </c>
      <c r="AA9" s="34">
        <f>COUNTIF(C6:R35,"Thắng")</f>
        <v>0</v>
      </c>
      <c r="AB9" s="8"/>
    </row>
    <row r="10" spans="1:31" ht="15" customHeight="1" thickBot="1">
      <c r="A10" s="237"/>
      <c r="B10" s="18">
        <v>5</v>
      </c>
      <c r="C10" s="259" t="s">
        <v>155</v>
      </c>
      <c r="D10" s="261"/>
      <c r="E10" s="259" t="s">
        <v>155</v>
      </c>
      <c r="F10" s="261"/>
      <c r="G10" s="259" t="s">
        <v>155</v>
      </c>
      <c r="H10" s="261"/>
      <c r="I10" s="259" t="s">
        <v>155</v>
      </c>
      <c r="J10" s="261"/>
      <c r="K10" s="259" t="s">
        <v>155</v>
      </c>
      <c r="L10" s="261"/>
      <c r="M10" s="259" t="s">
        <v>155</v>
      </c>
      <c r="N10" s="261"/>
      <c r="O10" s="259" t="s">
        <v>155</v>
      </c>
      <c r="P10" s="261"/>
      <c r="Q10" s="259" t="s">
        <v>155</v>
      </c>
      <c r="R10" s="260"/>
      <c r="S10" s="152"/>
      <c r="T10" s="72" t="str">
        <f aca="true" t="shared" si="0" ref="T10:T36">IF(AND(OR(D10=F10,D10=H10,D10=J10,D10=L10,D10=N10,D10=P10,D10=R10,F10=H10,F10=J10,F10=L10,F10=N10,F10=P10,F10=R10,H10=J10,H10=L10,H10=N10,H10=P10,H10=R10,J10=L10,J10=N10,J10=P10,J10=R10,L10=N10,L10=P10,L10=R10,N10=P10,N10=R10,P10=R10)),"Trùng","Đúng")</f>
        <v>Trùng</v>
      </c>
      <c r="U10" s="9">
        <v>5</v>
      </c>
      <c r="V10" s="35" t="s">
        <v>154</v>
      </c>
      <c r="W10" s="36">
        <f>COUNTIF(C6:R34,"Uyên")</f>
        <v>0</v>
      </c>
      <c r="X10" s="31" t="s">
        <v>124</v>
      </c>
      <c r="Y10" s="32">
        <f>COUNTIF(C6:R34,"Thoa")</f>
        <v>0</v>
      </c>
      <c r="Z10" s="33" t="s">
        <v>97</v>
      </c>
      <c r="AA10" s="34">
        <f>COUNTIF(C6:R35,"Minh")</f>
        <v>2</v>
      </c>
      <c r="AB10" s="8"/>
      <c r="AE10" s="114"/>
    </row>
    <row r="11" spans="1:28" ht="15" customHeight="1" thickTop="1">
      <c r="A11" s="238">
        <v>3</v>
      </c>
      <c r="B11" s="19">
        <v>1</v>
      </c>
      <c r="C11" s="176" t="s">
        <v>81</v>
      </c>
      <c r="D11" s="176" t="s">
        <v>130</v>
      </c>
      <c r="E11" s="177" t="s">
        <v>80</v>
      </c>
      <c r="F11" s="178" t="s">
        <v>158</v>
      </c>
      <c r="G11" s="177" t="s">
        <v>86</v>
      </c>
      <c r="H11" s="179" t="s">
        <v>240</v>
      </c>
      <c r="I11" s="177" t="s">
        <v>82</v>
      </c>
      <c r="J11" s="178" t="s">
        <v>97</v>
      </c>
      <c r="K11" s="177" t="s">
        <v>79</v>
      </c>
      <c r="L11" s="178" t="s">
        <v>103</v>
      </c>
      <c r="M11" s="180" t="s">
        <v>78</v>
      </c>
      <c r="N11" s="181" t="s">
        <v>118</v>
      </c>
      <c r="O11" s="180" t="s">
        <v>86</v>
      </c>
      <c r="P11" s="181" t="s">
        <v>136</v>
      </c>
      <c r="Q11" s="180" t="s">
        <v>73</v>
      </c>
      <c r="R11" s="182" t="s">
        <v>121</v>
      </c>
      <c r="S11" s="151"/>
      <c r="T11" s="63" t="str">
        <f t="shared" si="0"/>
        <v>Đúng</v>
      </c>
      <c r="U11" s="9">
        <v>6</v>
      </c>
      <c r="V11" s="35" t="s">
        <v>98</v>
      </c>
      <c r="W11" s="36">
        <f>COUNTIF(C6:R35,"Bông")</f>
        <v>0</v>
      </c>
      <c r="X11" s="31"/>
      <c r="Y11" s="32"/>
      <c r="Z11" s="33" t="s">
        <v>101</v>
      </c>
      <c r="AA11" s="34">
        <f>COUNTIF(C6:R34,"Nhân")</f>
        <v>0</v>
      </c>
      <c r="AB11" s="8"/>
    </row>
    <row r="12" spans="1:28" ht="15" customHeight="1">
      <c r="A12" s="235"/>
      <c r="B12" s="17">
        <v>2</v>
      </c>
      <c r="C12" s="169" t="s">
        <v>86</v>
      </c>
      <c r="D12" s="169" t="s">
        <v>246</v>
      </c>
      <c r="E12" s="183" t="s">
        <v>81</v>
      </c>
      <c r="F12" s="184" t="s">
        <v>130</v>
      </c>
      <c r="G12" s="183" t="s">
        <v>82</v>
      </c>
      <c r="H12" s="184" t="s">
        <v>97</v>
      </c>
      <c r="I12" s="183" t="s">
        <v>8</v>
      </c>
      <c r="J12" s="184" t="s">
        <v>131</v>
      </c>
      <c r="K12" s="185" t="s">
        <v>78</v>
      </c>
      <c r="L12" s="184" t="s">
        <v>118</v>
      </c>
      <c r="M12" s="171" t="s">
        <v>82</v>
      </c>
      <c r="N12" s="170" t="s">
        <v>103</v>
      </c>
      <c r="O12" s="171" t="s">
        <v>86</v>
      </c>
      <c r="P12" s="170" t="s">
        <v>136</v>
      </c>
      <c r="Q12" s="171" t="s">
        <v>73</v>
      </c>
      <c r="R12" s="175" t="s">
        <v>121</v>
      </c>
      <c r="S12" s="151"/>
      <c r="T12" s="63" t="str">
        <f t="shared" si="0"/>
        <v>Đúng</v>
      </c>
      <c r="U12" s="9">
        <v>7</v>
      </c>
      <c r="V12" s="35" t="s">
        <v>134</v>
      </c>
      <c r="W12" s="36">
        <f>COUNTIF(C6:R35,"khanh")</f>
        <v>0</v>
      </c>
      <c r="X12" s="31" t="s">
        <v>123</v>
      </c>
      <c r="Y12" s="32">
        <f>COUNTIF(C6:R34,"Trinh")</f>
        <v>0</v>
      </c>
      <c r="Z12" s="33" t="s">
        <v>136</v>
      </c>
      <c r="AA12" s="34">
        <f>COUNTIF(C6:R35,"Diệu")</f>
        <v>8</v>
      </c>
      <c r="AB12" s="8"/>
    </row>
    <row r="13" spans="1:28" ht="15" customHeight="1">
      <c r="A13" s="235"/>
      <c r="B13" s="17">
        <v>3</v>
      </c>
      <c r="C13" s="169" t="s">
        <v>245</v>
      </c>
      <c r="D13" s="184" t="s">
        <v>156</v>
      </c>
      <c r="E13" s="183" t="s">
        <v>116</v>
      </c>
      <c r="F13" s="184" t="s">
        <v>103</v>
      </c>
      <c r="G13" s="183" t="s">
        <v>81</v>
      </c>
      <c r="H13" s="184" t="s">
        <v>130</v>
      </c>
      <c r="I13" s="183" t="s">
        <v>8</v>
      </c>
      <c r="J13" s="184" t="s">
        <v>131</v>
      </c>
      <c r="K13" s="183" t="s">
        <v>86</v>
      </c>
      <c r="L13" s="184" t="s">
        <v>240</v>
      </c>
      <c r="M13" s="171" t="s">
        <v>73</v>
      </c>
      <c r="N13" s="170" t="s">
        <v>121</v>
      </c>
      <c r="O13" s="171" t="s">
        <v>81</v>
      </c>
      <c r="P13" s="170" t="s">
        <v>158</v>
      </c>
      <c r="Q13" s="171" t="s">
        <v>86</v>
      </c>
      <c r="R13" s="175" t="s">
        <v>136</v>
      </c>
      <c r="S13" s="151"/>
      <c r="T13" s="63" t="str">
        <f t="shared" si="0"/>
        <v>Đúng</v>
      </c>
      <c r="U13" s="9">
        <v>8</v>
      </c>
      <c r="V13" s="35" t="s">
        <v>102</v>
      </c>
      <c r="W13" s="36">
        <f>COUNTIF(C6:R35,"Châu")</f>
        <v>0</v>
      </c>
      <c r="X13" s="31" t="s">
        <v>157</v>
      </c>
      <c r="Y13" s="32">
        <f>COUNTIF(C6:R35,"Long")</f>
        <v>18</v>
      </c>
      <c r="Z13" s="33" t="s">
        <v>99</v>
      </c>
      <c r="AA13" s="34">
        <f>COUNTIF(C6:R35,"Dương")</f>
        <v>9</v>
      </c>
      <c r="AB13" s="8"/>
    </row>
    <row r="14" spans="1:28" ht="15" customHeight="1">
      <c r="A14" s="235"/>
      <c r="B14" s="17">
        <v>4</v>
      </c>
      <c r="C14" s="169" t="s">
        <v>245</v>
      </c>
      <c r="D14" s="169" t="s">
        <v>156</v>
      </c>
      <c r="E14" s="183" t="s">
        <v>86</v>
      </c>
      <c r="F14" s="184" t="s">
        <v>241</v>
      </c>
      <c r="G14" s="183" t="s">
        <v>85</v>
      </c>
      <c r="H14" s="184" t="s">
        <v>122</v>
      </c>
      <c r="I14" s="183" t="s">
        <v>77</v>
      </c>
      <c r="J14" s="184" t="s">
        <v>131</v>
      </c>
      <c r="K14" s="183" t="s">
        <v>80</v>
      </c>
      <c r="L14" s="184" t="s">
        <v>158</v>
      </c>
      <c r="M14" s="171" t="s">
        <v>73</v>
      </c>
      <c r="N14" s="170" t="s">
        <v>121</v>
      </c>
      <c r="O14" s="171" t="s">
        <v>78</v>
      </c>
      <c r="P14" s="170" t="s">
        <v>118</v>
      </c>
      <c r="Q14" s="171" t="s">
        <v>86</v>
      </c>
      <c r="R14" s="175" t="s">
        <v>136</v>
      </c>
      <c r="S14" s="151"/>
      <c r="T14" s="63" t="str">
        <f t="shared" si="0"/>
        <v>Đúng</v>
      </c>
      <c r="U14" s="9">
        <v>9</v>
      </c>
      <c r="V14" s="35" t="s">
        <v>113</v>
      </c>
      <c r="W14" s="36">
        <f>COUNTIF(C6:R34,"Cúc")</f>
        <v>14</v>
      </c>
      <c r="X14" s="31" t="s">
        <v>96</v>
      </c>
      <c r="Y14" s="32">
        <f>COUNTIF(C6:R34,"Khánh")</f>
        <v>2</v>
      </c>
      <c r="Z14" s="33" t="s">
        <v>135</v>
      </c>
      <c r="AA14" s="34">
        <f>COUNTIF(C6:R35,"Loan")</f>
        <v>9</v>
      </c>
      <c r="AB14" s="8"/>
    </row>
    <row r="15" spans="1:28" ht="15" customHeight="1" thickBot="1">
      <c r="A15" s="239"/>
      <c r="B15" s="20">
        <v>5</v>
      </c>
      <c r="C15" s="186" t="s">
        <v>77</v>
      </c>
      <c r="D15" s="186" t="s">
        <v>131</v>
      </c>
      <c r="E15" s="187" t="s">
        <v>86</v>
      </c>
      <c r="F15" s="113" t="s">
        <v>241</v>
      </c>
      <c r="G15" s="187" t="s">
        <v>85</v>
      </c>
      <c r="H15" s="188" t="s">
        <v>122</v>
      </c>
      <c r="I15" s="189" t="s">
        <v>81</v>
      </c>
      <c r="J15" s="190" t="s">
        <v>130</v>
      </c>
      <c r="K15" s="187" t="s">
        <v>73</v>
      </c>
      <c r="L15" s="188" t="s">
        <v>121</v>
      </c>
      <c r="M15" s="191" t="s">
        <v>80</v>
      </c>
      <c r="N15" s="192" t="s">
        <v>158</v>
      </c>
      <c r="O15" s="191" t="s">
        <v>79</v>
      </c>
      <c r="P15" s="192" t="s">
        <v>103</v>
      </c>
      <c r="Q15" s="191" t="s">
        <v>78</v>
      </c>
      <c r="R15" s="193" t="s">
        <v>118</v>
      </c>
      <c r="S15" s="151"/>
      <c r="T15" s="63" t="str">
        <f t="shared" si="0"/>
        <v>Đúng</v>
      </c>
      <c r="U15" s="9">
        <v>10</v>
      </c>
      <c r="V15" s="35"/>
      <c r="W15" s="36">
        <f>COUNTIF(C6:R35,"H. Uyên")</f>
        <v>0</v>
      </c>
      <c r="X15" s="31"/>
      <c r="Y15" s="32">
        <f>COUNTIF(C6:R35,"Đức")</f>
        <v>0</v>
      </c>
      <c r="Z15" s="33" t="s">
        <v>163</v>
      </c>
      <c r="AA15" s="34">
        <f>COUNTIF(C6:R35,"Ng.Diễm")</f>
        <v>0</v>
      </c>
      <c r="AB15" s="8"/>
    </row>
    <row r="16" spans="1:28" ht="15" customHeight="1" thickTop="1">
      <c r="A16" s="234">
        <v>4</v>
      </c>
      <c r="B16" s="16">
        <v>1</v>
      </c>
      <c r="C16" s="194" t="s">
        <v>8</v>
      </c>
      <c r="D16" s="194" t="s">
        <v>113</v>
      </c>
      <c r="E16" s="173" t="s">
        <v>73</v>
      </c>
      <c r="F16" s="195" t="s">
        <v>105</v>
      </c>
      <c r="G16" s="173" t="s">
        <v>80</v>
      </c>
      <c r="H16" s="126" t="s">
        <v>158</v>
      </c>
      <c r="I16" s="180" t="s">
        <v>8</v>
      </c>
      <c r="J16" s="181" t="s">
        <v>131</v>
      </c>
      <c r="K16" s="173" t="s">
        <v>86</v>
      </c>
      <c r="L16" s="115" t="s">
        <v>240</v>
      </c>
      <c r="M16" s="173" t="s">
        <v>73</v>
      </c>
      <c r="N16" s="174" t="s">
        <v>121</v>
      </c>
      <c r="O16" s="173" t="s">
        <v>115</v>
      </c>
      <c r="P16" s="174" t="s">
        <v>100</v>
      </c>
      <c r="Q16" s="180" t="s">
        <v>79</v>
      </c>
      <c r="R16" s="182" t="s">
        <v>103</v>
      </c>
      <c r="S16" s="151"/>
      <c r="T16" s="63" t="str">
        <f>IF(AND(OR(D16=F16,D16=H16,D16=J16,D16=L16,D16=N16,D16=P16,D16=R16,F16=H16,F16=J16,F16=L16,F16=N16,F16=P16,F16=R16,H16=J16,H16=L16,H16=N16,H16=P16,H16=R16,J16=L16,J16=N16,J16=P16,J16=R16,L16=N16,L16=P16,L16=R16,N16=P16,N16=R16,P16=R16)),"Trùng","Đúng")</f>
        <v>Đúng</v>
      </c>
      <c r="U16" s="9">
        <v>11</v>
      </c>
      <c r="V16" s="35" t="s">
        <v>118</v>
      </c>
      <c r="W16" s="36">
        <f>COUNTIF(C6:R35,"Giang")</f>
        <v>8</v>
      </c>
      <c r="X16" s="31"/>
      <c r="Y16" s="32">
        <f>COUNTIF(C6:R35,"Liễu")</f>
        <v>0</v>
      </c>
      <c r="Z16" s="33"/>
      <c r="AA16" s="34"/>
      <c r="AB16" s="8"/>
    </row>
    <row r="17" spans="1:28" ht="15" customHeight="1">
      <c r="A17" s="235"/>
      <c r="B17" s="17">
        <v>2</v>
      </c>
      <c r="C17" s="172" t="s">
        <v>85</v>
      </c>
      <c r="D17" s="172" t="s">
        <v>122</v>
      </c>
      <c r="E17" s="171" t="s">
        <v>73</v>
      </c>
      <c r="F17" s="195" t="s">
        <v>105</v>
      </c>
      <c r="G17" s="171" t="s">
        <v>8</v>
      </c>
      <c r="H17" s="174" t="s">
        <v>113</v>
      </c>
      <c r="I17" s="173" t="s">
        <v>8</v>
      </c>
      <c r="J17" s="174" t="s">
        <v>131</v>
      </c>
      <c r="K17" s="171" t="s">
        <v>79</v>
      </c>
      <c r="L17" s="150" t="s">
        <v>103</v>
      </c>
      <c r="M17" s="171" t="s">
        <v>73</v>
      </c>
      <c r="N17" s="170" t="s">
        <v>121</v>
      </c>
      <c r="O17" s="171" t="s">
        <v>115</v>
      </c>
      <c r="P17" s="150" t="s">
        <v>100</v>
      </c>
      <c r="Q17" s="171" t="s">
        <v>80</v>
      </c>
      <c r="R17" s="162" t="s">
        <v>158</v>
      </c>
      <c r="S17" s="151"/>
      <c r="T17" s="63" t="str">
        <f>IF(AND(OR(D17=F17,D17=H17,D17=J17,D17=L17,D17=N17,D17=P17,D17=R17,F17=H17,F17=J17,F17=L17,F17=N17,F17=P17,F17=R17,H17=J17,H17=L17,H17=N17,H17=P17,H17=R17,J17=L17,J17=N17,J17=P17,J17=R17,L17=N17,L17=P17,L17=R17,N17=P17,N17=R17,P17=R17)),"Trùng","Đúng")</f>
        <v>Đúng</v>
      </c>
      <c r="U17" s="9">
        <v>12</v>
      </c>
      <c r="V17" s="35" t="s">
        <v>119</v>
      </c>
      <c r="W17" s="36">
        <f>COUNTIF(C6:R35,"Hoàng")</f>
        <v>4</v>
      </c>
      <c r="X17" s="31" t="s">
        <v>130</v>
      </c>
      <c r="Y17" s="32">
        <f>COUNTIF(C6:R35,"Hiên")</f>
        <v>8</v>
      </c>
      <c r="Z17" s="33"/>
      <c r="AA17" s="34"/>
      <c r="AB17" s="8"/>
    </row>
    <row r="18" spans="1:28" ht="15" customHeight="1">
      <c r="A18" s="235"/>
      <c r="B18" s="17">
        <v>3</v>
      </c>
      <c r="C18" s="172" t="s">
        <v>85</v>
      </c>
      <c r="D18" s="172" t="s">
        <v>122</v>
      </c>
      <c r="E18" s="171" t="s">
        <v>80</v>
      </c>
      <c r="F18" s="150" t="s">
        <v>158</v>
      </c>
      <c r="G18" s="172" t="s">
        <v>8</v>
      </c>
      <c r="H18" s="170" t="s">
        <v>113</v>
      </c>
      <c r="I18" s="171" t="s">
        <v>73</v>
      </c>
      <c r="J18" s="115" t="s">
        <v>121</v>
      </c>
      <c r="K18" s="171" t="s">
        <v>82</v>
      </c>
      <c r="L18" s="150" t="s">
        <v>103</v>
      </c>
      <c r="M18" s="171" t="s">
        <v>86</v>
      </c>
      <c r="N18" s="150" t="s">
        <v>240</v>
      </c>
      <c r="O18" s="171" t="s">
        <v>116</v>
      </c>
      <c r="P18" s="170" t="s">
        <v>100</v>
      </c>
      <c r="Q18" s="171" t="s">
        <v>115</v>
      </c>
      <c r="R18" s="175" t="s">
        <v>136</v>
      </c>
      <c r="S18" s="151"/>
      <c r="T18" s="63" t="e">
        <f>IF(AND(OR(D18=F18,D18=H18,D18=J18,D18=#REF!,D18=N18,D18=P18,D18=R18,F18=H18,F18=J18,F18=#REF!,F18=N18,F18=P18,F18=R18,H18=J18,H18=#REF!,H18=N18,H18=P18,H18=R18,J18=#REF!,J18=N18,J18=P18,J18=R18,#REF!=N18,#REF!=P18,#REF!=R18,N18=P18,N18=R18,P18=R18)),"Trùng","Đúng")</f>
        <v>#REF!</v>
      </c>
      <c r="U18" s="9">
        <v>13</v>
      </c>
      <c r="V18" s="99" t="s">
        <v>156</v>
      </c>
      <c r="W18" s="36">
        <f>COUNTIF(C6:R34,"Hiền")</f>
        <v>4</v>
      </c>
      <c r="X18" s="31"/>
      <c r="Y18" s="32"/>
      <c r="Z18" s="33"/>
      <c r="AA18" s="34"/>
      <c r="AB18" s="8"/>
    </row>
    <row r="19" spans="1:28" ht="15" customHeight="1">
      <c r="A19" s="235"/>
      <c r="B19" s="17">
        <v>4</v>
      </c>
      <c r="C19" s="172" t="s">
        <v>73</v>
      </c>
      <c r="D19" s="172" t="s">
        <v>105</v>
      </c>
      <c r="E19" s="171" t="s">
        <v>85</v>
      </c>
      <c r="F19" s="170" t="s">
        <v>122</v>
      </c>
      <c r="G19" s="171" t="s">
        <v>86</v>
      </c>
      <c r="H19" s="150" t="s">
        <v>240</v>
      </c>
      <c r="I19" s="171" t="s">
        <v>73</v>
      </c>
      <c r="J19" s="170" t="s">
        <v>121</v>
      </c>
      <c r="K19" s="171" t="s">
        <v>245</v>
      </c>
      <c r="L19" s="170" t="s">
        <v>156</v>
      </c>
      <c r="M19" s="171" t="s">
        <v>8</v>
      </c>
      <c r="N19" s="170" t="s">
        <v>100</v>
      </c>
      <c r="O19" s="171" t="s">
        <v>79</v>
      </c>
      <c r="P19" s="150" t="s">
        <v>103</v>
      </c>
      <c r="Q19" s="171" t="s">
        <v>115</v>
      </c>
      <c r="R19" s="162" t="s">
        <v>136</v>
      </c>
      <c r="S19" s="151"/>
      <c r="T19" s="63" t="str">
        <f t="shared" si="0"/>
        <v>Đúng</v>
      </c>
      <c r="U19" s="9">
        <v>14</v>
      </c>
      <c r="V19" s="35" t="s">
        <v>131</v>
      </c>
      <c r="W19" s="36">
        <f>COUNTIF(C6:R35,"Triêm")</f>
        <v>12</v>
      </c>
      <c r="X19" s="31"/>
      <c r="Y19" s="32"/>
      <c r="Z19" s="33"/>
      <c r="AA19" s="34"/>
      <c r="AB19" s="8"/>
    </row>
    <row r="20" spans="1:28" ht="15" customHeight="1" thickBot="1">
      <c r="A20" s="235"/>
      <c r="B20" s="17">
        <v>5</v>
      </c>
      <c r="C20" s="196" t="s">
        <v>116</v>
      </c>
      <c r="D20" s="196" t="s">
        <v>103</v>
      </c>
      <c r="E20" s="191" t="s">
        <v>85</v>
      </c>
      <c r="F20" s="192" t="s">
        <v>122</v>
      </c>
      <c r="G20" s="191" t="s">
        <v>73</v>
      </c>
      <c r="H20" s="192" t="s">
        <v>105</v>
      </c>
      <c r="I20" s="191" t="s">
        <v>86</v>
      </c>
      <c r="J20" s="197" t="s">
        <v>240</v>
      </c>
      <c r="K20" s="191" t="s">
        <v>245</v>
      </c>
      <c r="L20" s="192" t="s">
        <v>156</v>
      </c>
      <c r="M20" s="191" t="s">
        <v>8</v>
      </c>
      <c r="N20" s="159" t="s">
        <v>100</v>
      </c>
      <c r="O20" s="171" t="s">
        <v>80</v>
      </c>
      <c r="P20" s="159" t="s">
        <v>158</v>
      </c>
      <c r="Q20" s="191" t="s">
        <v>73</v>
      </c>
      <c r="R20" s="193" t="s">
        <v>121</v>
      </c>
      <c r="S20" s="151"/>
      <c r="T20" s="63" t="str">
        <f t="shared" si="0"/>
        <v>Đúng</v>
      </c>
      <c r="U20" s="95">
        <v>15</v>
      </c>
      <c r="V20" s="35" t="s">
        <v>133</v>
      </c>
      <c r="W20" s="36">
        <f>COUNTIF(C6:R35,"Đản")</f>
        <v>0</v>
      </c>
      <c r="X20" s="31"/>
      <c r="Y20" s="32">
        <f>COUNTIF(C10:R39,"Liễu")</f>
        <v>0</v>
      </c>
      <c r="Z20" s="33"/>
      <c r="AA20" s="34"/>
      <c r="AB20" s="8"/>
    </row>
    <row r="21" spans="1:22" ht="15" customHeight="1" thickTop="1">
      <c r="A21" s="238">
        <v>5</v>
      </c>
      <c r="B21" s="19">
        <v>1</v>
      </c>
      <c r="C21" s="198" t="s">
        <v>80</v>
      </c>
      <c r="D21" s="148" t="s">
        <v>158</v>
      </c>
      <c r="E21" s="180" t="s">
        <v>77</v>
      </c>
      <c r="F21" s="181" t="s">
        <v>131</v>
      </c>
      <c r="G21" s="172" t="s">
        <v>83</v>
      </c>
      <c r="H21" s="170" t="s">
        <v>99</v>
      </c>
      <c r="I21" s="160" t="s">
        <v>79</v>
      </c>
      <c r="J21" s="126" t="s">
        <v>119</v>
      </c>
      <c r="K21" s="180" t="s">
        <v>8</v>
      </c>
      <c r="L21" s="181" t="s">
        <v>113</v>
      </c>
      <c r="M21" s="180" t="s">
        <v>8</v>
      </c>
      <c r="N21" s="170" t="s">
        <v>100</v>
      </c>
      <c r="O21" s="180" t="s">
        <v>86</v>
      </c>
      <c r="P21" s="174" t="s">
        <v>136</v>
      </c>
      <c r="Q21" s="180" t="s">
        <v>73</v>
      </c>
      <c r="R21" s="182" t="s">
        <v>121</v>
      </c>
      <c r="S21" s="151"/>
      <c r="T21" s="94" t="str">
        <f t="shared" si="0"/>
        <v>Đúng</v>
      </c>
      <c r="U21" s="9">
        <v>16</v>
      </c>
      <c r="V21" s="8"/>
    </row>
    <row r="22" spans="1:26" ht="15" customHeight="1">
      <c r="A22" s="234"/>
      <c r="B22" s="16">
        <v>2</v>
      </c>
      <c r="C22" s="194" t="s">
        <v>86</v>
      </c>
      <c r="D22" s="172" t="s">
        <v>247</v>
      </c>
      <c r="E22" s="173" t="s">
        <v>115</v>
      </c>
      <c r="F22" s="172" t="s">
        <v>106</v>
      </c>
      <c r="G22" s="173" t="s">
        <v>248</v>
      </c>
      <c r="H22" s="174" t="s">
        <v>131</v>
      </c>
      <c r="I22" s="173" t="s">
        <v>80</v>
      </c>
      <c r="J22" s="150" t="s">
        <v>158</v>
      </c>
      <c r="K22" s="173" t="s">
        <v>73</v>
      </c>
      <c r="L22" s="174" t="s">
        <v>121</v>
      </c>
      <c r="M22" s="173" t="s">
        <v>115</v>
      </c>
      <c r="N22" s="170" t="s">
        <v>113</v>
      </c>
      <c r="O22" s="171" t="s">
        <v>83</v>
      </c>
      <c r="P22" s="170" t="s">
        <v>99</v>
      </c>
      <c r="Q22" s="171" t="s">
        <v>86</v>
      </c>
      <c r="R22" s="175" t="s">
        <v>136</v>
      </c>
      <c r="S22" s="153"/>
      <c r="T22" s="63" t="str">
        <f t="shared" si="0"/>
        <v>Đúng</v>
      </c>
      <c r="U22" s="9">
        <v>17</v>
      </c>
      <c r="V22" s="28"/>
      <c r="W22" s="28"/>
      <c r="X22" s="28"/>
      <c r="Y22" s="28"/>
      <c r="Z22" s="8"/>
    </row>
    <row r="23" spans="1:28" ht="15" customHeight="1">
      <c r="A23" s="234"/>
      <c r="B23" s="16">
        <v>3</v>
      </c>
      <c r="C23" s="194" t="s">
        <v>86</v>
      </c>
      <c r="D23" s="194" t="s">
        <v>247</v>
      </c>
      <c r="E23" s="173" t="s">
        <v>115</v>
      </c>
      <c r="F23" s="172" t="s">
        <v>106</v>
      </c>
      <c r="G23" s="161" t="s">
        <v>79</v>
      </c>
      <c r="H23" s="115" t="s">
        <v>119</v>
      </c>
      <c r="I23" s="173" t="s">
        <v>115</v>
      </c>
      <c r="J23" s="170" t="s">
        <v>131</v>
      </c>
      <c r="K23" s="173" t="s">
        <v>73</v>
      </c>
      <c r="L23" s="174" t="s">
        <v>121</v>
      </c>
      <c r="M23" s="173" t="s">
        <v>115</v>
      </c>
      <c r="N23" s="170" t="s">
        <v>113</v>
      </c>
      <c r="O23" s="171" t="s">
        <v>8</v>
      </c>
      <c r="P23" s="170" t="s">
        <v>100</v>
      </c>
      <c r="Q23" s="171" t="s">
        <v>83</v>
      </c>
      <c r="R23" s="175" t="s">
        <v>99</v>
      </c>
      <c r="S23" s="151"/>
      <c r="T23" s="63" t="str">
        <f t="shared" si="0"/>
        <v>Đúng</v>
      </c>
      <c r="U23" s="9">
        <v>18</v>
      </c>
      <c r="AB23" s="8"/>
    </row>
    <row r="24" spans="1:21" ht="15" customHeight="1">
      <c r="A24" s="235"/>
      <c r="B24" s="17">
        <v>4</v>
      </c>
      <c r="C24" s="262" t="s">
        <v>168</v>
      </c>
      <c r="D24" s="263"/>
      <c r="E24" s="262" t="s">
        <v>168</v>
      </c>
      <c r="F24" s="263"/>
      <c r="G24" s="262" t="s">
        <v>168</v>
      </c>
      <c r="H24" s="263"/>
      <c r="I24" s="262" t="s">
        <v>168</v>
      </c>
      <c r="J24" s="263"/>
      <c r="K24" s="262" t="s">
        <v>168</v>
      </c>
      <c r="L24" s="263"/>
      <c r="M24" s="262" t="s">
        <v>168</v>
      </c>
      <c r="N24" s="263"/>
      <c r="O24" s="262" t="s">
        <v>168</v>
      </c>
      <c r="P24" s="263"/>
      <c r="Q24" s="262" t="s">
        <v>168</v>
      </c>
      <c r="R24" s="263"/>
      <c r="S24" s="154"/>
      <c r="T24" s="72" t="str">
        <f t="shared" si="0"/>
        <v>Trùng</v>
      </c>
      <c r="U24" s="28">
        <v>19</v>
      </c>
    </row>
    <row r="25" spans="1:24" ht="15" customHeight="1" thickBot="1">
      <c r="A25" s="239"/>
      <c r="B25" s="20">
        <v>5</v>
      </c>
      <c r="C25" s="264"/>
      <c r="D25" s="265"/>
      <c r="E25" s="264"/>
      <c r="F25" s="265"/>
      <c r="G25" s="264"/>
      <c r="H25" s="265"/>
      <c r="I25" s="264"/>
      <c r="J25" s="265"/>
      <c r="K25" s="264"/>
      <c r="L25" s="265"/>
      <c r="M25" s="264"/>
      <c r="N25" s="265"/>
      <c r="O25" s="264"/>
      <c r="P25" s="265"/>
      <c r="Q25" s="264"/>
      <c r="R25" s="265"/>
      <c r="S25" s="154"/>
      <c r="T25" s="72" t="str">
        <f t="shared" si="0"/>
        <v>Trùng</v>
      </c>
      <c r="X25" s="3"/>
    </row>
    <row r="26" spans="1:21" ht="15" customHeight="1" thickTop="1">
      <c r="A26" s="234">
        <v>6</v>
      </c>
      <c r="B26" s="16">
        <v>1</v>
      </c>
      <c r="C26" s="194" t="s">
        <v>73</v>
      </c>
      <c r="D26" s="194" t="s">
        <v>105</v>
      </c>
      <c r="E26" s="173" t="s">
        <v>81</v>
      </c>
      <c r="F26" s="195" t="s">
        <v>130</v>
      </c>
      <c r="G26" s="173" t="s">
        <v>248</v>
      </c>
      <c r="H26" s="181" t="s">
        <v>131</v>
      </c>
      <c r="I26" s="185" t="s">
        <v>80</v>
      </c>
      <c r="J26" s="199" t="s">
        <v>158</v>
      </c>
      <c r="K26" s="185" t="s">
        <v>73</v>
      </c>
      <c r="L26" s="174" t="s">
        <v>121</v>
      </c>
      <c r="M26" s="173" t="s">
        <v>86</v>
      </c>
      <c r="N26" s="174" t="s">
        <v>240</v>
      </c>
      <c r="O26" s="173" t="s">
        <v>77</v>
      </c>
      <c r="P26" s="150" t="s">
        <v>104</v>
      </c>
      <c r="Q26" s="149" t="s">
        <v>116</v>
      </c>
      <c r="R26" s="165" t="s">
        <v>100</v>
      </c>
      <c r="S26" s="151"/>
      <c r="T26" s="63" t="str">
        <f t="shared" si="0"/>
        <v>Đúng</v>
      </c>
      <c r="U26" s="97"/>
    </row>
    <row r="27" spans="1:26" ht="15" customHeight="1">
      <c r="A27" s="235"/>
      <c r="B27" s="17">
        <v>2</v>
      </c>
      <c r="C27" s="172" t="s">
        <v>73</v>
      </c>
      <c r="D27" s="172" t="s">
        <v>105</v>
      </c>
      <c r="E27" s="171" t="s">
        <v>82</v>
      </c>
      <c r="F27" s="170" t="s">
        <v>121</v>
      </c>
      <c r="G27" s="171" t="s">
        <v>81</v>
      </c>
      <c r="H27" s="170" t="s">
        <v>130</v>
      </c>
      <c r="I27" s="183" t="s">
        <v>115</v>
      </c>
      <c r="J27" s="184" t="s">
        <v>131</v>
      </c>
      <c r="K27" s="183" t="s">
        <v>116</v>
      </c>
      <c r="L27" s="170" t="s">
        <v>100</v>
      </c>
      <c r="M27" s="171" t="s">
        <v>86</v>
      </c>
      <c r="N27" s="170" t="s">
        <v>240</v>
      </c>
      <c r="O27" s="171" t="s">
        <v>80</v>
      </c>
      <c r="P27" s="170" t="s">
        <v>158</v>
      </c>
      <c r="Q27" s="171" t="s">
        <v>8</v>
      </c>
      <c r="R27" s="162" t="s">
        <v>104</v>
      </c>
      <c r="S27" s="151"/>
      <c r="T27" s="63" t="str">
        <f t="shared" si="0"/>
        <v>Đúng</v>
      </c>
      <c r="U27" s="98"/>
      <c r="Z27" s="3"/>
    </row>
    <row r="28" spans="1:20" ht="15" customHeight="1">
      <c r="A28" s="235"/>
      <c r="B28" s="17">
        <v>3</v>
      </c>
      <c r="C28" s="171" t="s">
        <v>82</v>
      </c>
      <c r="D28" s="172" t="s">
        <v>121</v>
      </c>
      <c r="E28" s="171" t="s">
        <v>86</v>
      </c>
      <c r="F28" s="170" t="s">
        <v>241</v>
      </c>
      <c r="G28" s="171" t="s">
        <v>73</v>
      </c>
      <c r="H28" s="170" t="s">
        <v>105</v>
      </c>
      <c r="I28" s="200" t="s">
        <v>81</v>
      </c>
      <c r="J28" s="200" t="s">
        <v>130</v>
      </c>
      <c r="K28" s="183" t="s">
        <v>80</v>
      </c>
      <c r="L28" s="184" t="s">
        <v>158</v>
      </c>
      <c r="M28" s="171" t="s">
        <v>116</v>
      </c>
      <c r="N28" s="170" t="s">
        <v>100</v>
      </c>
      <c r="O28" s="149" t="s">
        <v>82</v>
      </c>
      <c r="P28" s="150" t="s">
        <v>126</v>
      </c>
      <c r="Q28" s="171" t="s">
        <v>77</v>
      </c>
      <c r="R28" s="162" t="s">
        <v>104</v>
      </c>
      <c r="S28" s="151"/>
      <c r="T28" s="63" t="str">
        <f t="shared" si="0"/>
        <v>Đúng</v>
      </c>
    </row>
    <row r="29" spans="1:20" ht="15" customHeight="1">
      <c r="A29" s="235"/>
      <c r="B29" s="17">
        <v>4</v>
      </c>
      <c r="C29" s="172" t="s">
        <v>81</v>
      </c>
      <c r="D29" s="195" t="s">
        <v>130</v>
      </c>
      <c r="E29" s="171" t="s">
        <v>73</v>
      </c>
      <c r="F29" s="170" t="s">
        <v>105</v>
      </c>
      <c r="G29" s="173" t="s">
        <v>77</v>
      </c>
      <c r="H29" s="174" t="s">
        <v>131</v>
      </c>
      <c r="I29" s="183" t="s">
        <v>73</v>
      </c>
      <c r="J29" s="184" t="s">
        <v>121</v>
      </c>
      <c r="K29" s="183" t="s">
        <v>86</v>
      </c>
      <c r="L29" s="184" t="s">
        <v>240</v>
      </c>
      <c r="M29" s="149" t="s">
        <v>81</v>
      </c>
      <c r="N29" s="150" t="s">
        <v>96</v>
      </c>
      <c r="O29" s="171" t="s">
        <v>8</v>
      </c>
      <c r="P29" s="150" t="s">
        <v>100</v>
      </c>
      <c r="Q29" s="149" t="s">
        <v>80</v>
      </c>
      <c r="R29" s="162" t="s">
        <v>158</v>
      </c>
      <c r="S29" s="151"/>
      <c r="T29" s="63" t="str">
        <f t="shared" si="0"/>
        <v>Đúng</v>
      </c>
    </row>
    <row r="30" spans="1:20" ht="15" customHeight="1" thickBot="1">
      <c r="A30" s="239"/>
      <c r="B30" s="20">
        <v>5</v>
      </c>
      <c r="C30" s="196" t="s">
        <v>80</v>
      </c>
      <c r="D30" s="195" t="s">
        <v>158</v>
      </c>
      <c r="E30" s="191" t="s">
        <v>73</v>
      </c>
      <c r="F30" s="192" t="s">
        <v>105</v>
      </c>
      <c r="G30" s="191" t="s">
        <v>86</v>
      </c>
      <c r="H30" s="192" t="s">
        <v>240</v>
      </c>
      <c r="I30" s="187" t="s">
        <v>73</v>
      </c>
      <c r="J30" s="190" t="s">
        <v>121</v>
      </c>
      <c r="K30" s="112" t="s">
        <v>81</v>
      </c>
      <c r="L30" s="113" t="s">
        <v>96</v>
      </c>
      <c r="M30" s="191" t="s">
        <v>77</v>
      </c>
      <c r="N30" s="159" t="s">
        <v>104</v>
      </c>
      <c r="O30" s="191" t="s">
        <v>8</v>
      </c>
      <c r="P30" s="159" t="s">
        <v>100</v>
      </c>
      <c r="Q30" s="191" t="s">
        <v>82</v>
      </c>
      <c r="R30" s="193" t="s">
        <v>126</v>
      </c>
      <c r="S30" s="151"/>
      <c r="T30" s="63" t="str">
        <f t="shared" si="0"/>
        <v>Đúng</v>
      </c>
    </row>
    <row r="31" spans="1:20" ht="15" customHeight="1" thickTop="1">
      <c r="A31" s="234">
        <v>7</v>
      </c>
      <c r="B31" s="16">
        <v>1</v>
      </c>
      <c r="C31" s="194" t="s">
        <v>73</v>
      </c>
      <c r="D31" s="181" t="s">
        <v>105</v>
      </c>
      <c r="E31" s="173" t="s">
        <v>79</v>
      </c>
      <c r="F31" s="195" t="s">
        <v>128</v>
      </c>
      <c r="G31" s="173" t="s">
        <v>116</v>
      </c>
      <c r="H31" s="174" t="s">
        <v>103</v>
      </c>
      <c r="I31" s="173" t="s">
        <v>85</v>
      </c>
      <c r="J31" s="181" t="s">
        <v>122</v>
      </c>
      <c r="K31" s="173" t="s">
        <v>8</v>
      </c>
      <c r="L31" s="170" t="s">
        <v>113</v>
      </c>
      <c r="M31" s="161" t="s">
        <v>117</v>
      </c>
      <c r="N31" s="115" t="s">
        <v>135</v>
      </c>
      <c r="O31" s="173" t="s">
        <v>116</v>
      </c>
      <c r="P31" s="174" t="s">
        <v>100</v>
      </c>
      <c r="Q31" s="173" t="s">
        <v>81</v>
      </c>
      <c r="R31" s="165" t="s">
        <v>158</v>
      </c>
      <c r="S31" s="151"/>
      <c r="T31" s="63" t="str">
        <f t="shared" si="0"/>
        <v>Đúng</v>
      </c>
    </row>
    <row r="32" spans="1:20" ht="15" customHeight="1">
      <c r="A32" s="235"/>
      <c r="B32" s="17">
        <v>2</v>
      </c>
      <c r="C32" s="172" t="s">
        <v>79</v>
      </c>
      <c r="D32" s="170" t="s">
        <v>128</v>
      </c>
      <c r="E32" s="171" t="s">
        <v>83</v>
      </c>
      <c r="F32" s="170" t="s">
        <v>99</v>
      </c>
      <c r="G32" s="171" t="s">
        <v>80</v>
      </c>
      <c r="H32" s="150" t="s">
        <v>158</v>
      </c>
      <c r="I32" s="171" t="s">
        <v>85</v>
      </c>
      <c r="J32" s="170" t="s">
        <v>122</v>
      </c>
      <c r="K32" s="171" t="s">
        <v>8</v>
      </c>
      <c r="L32" s="170" t="s">
        <v>113</v>
      </c>
      <c r="M32" s="171" t="s">
        <v>116</v>
      </c>
      <c r="N32" s="170" t="s">
        <v>100</v>
      </c>
      <c r="O32" s="171" t="s">
        <v>73</v>
      </c>
      <c r="P32" s="170" t="s">
        <v>114</v>
      </c>
      <c r="Q32" s="171" t="s">
        <v>117</v>
      </c>
      <c r="R32" s="175" t="s">
        <v>135</v>
      </c>
      <c r="S32" s="151"/>
      <c r="T32" s="63" t="str">
        <f t="shared" si="0"/>
        <v>Đúng</v>
      </c>
    </row>
    <row r="33" spans="1:20" ht="15" customHeight="1">
      <c r="A33" s="235"/>
      <c r="B33" s="17">
        <v>3</v>
      </c>
      <c r="C33" s="172" t="s">
        <v>8</v>
      </c>
      <c r="D33" s="195" t="s">
        <v>113</v>
      </c>
      <c r="E33" s="171" t="s">
        <v>8</v>
      </c>
      <c r="F33" s="170" t="s">
        <v>106</v>
      </c>
      <c r="G33" s="171" t="s">
        <v>73</v>
      </c>
      <c r="H33" s="170" t="s">
        <v>105</v>
      </c>
      <c r="I33" s="171" t="s">
        <v>116</v>
      </c>
      <c r="J33" s="170" t="s">
        <v>103</v>
      </c>
      <c r="K33" s="149" t="s">
        <v>117</v>
      </c>
      <c r="L33" s="150" t="s">
        <v>135</v>
      </c>
      <c r="M33" s="171" t="s">
        <v>80</v>
      </c>
      <c r="N33" s="150" t="s">
        <v>158</v>
      </c>
      <c r="O33" s="171" t="s">
        <v>73</v>
      </c>
      <c r="P33" s="170" t="s">
        <v>114</v>
      </c>
      <c r="Q33" s="171" t="s">
        <v>8</v>
      </c>
      <c r="R33" s="175" t="s">
        <v>104</v>
      </c>
      <c r="S33" s="151"/>
      <c r="T33" s="63" t="str">
        <f t="shared" si="0"/>
        <v>Đúng</v>
      </c>
    </row>
    <row r="34" spans="1:20" ht="15" customHeight="1">
      <c r="A34" s="235"/>
      <c r="B34" s="17">
        <v>4</v>
      </c>
      <c r="C34" s="171" t="s">
        <v>8</v>
      </c>
      <c r="D34" s="195" t="s">
        <v>113</v>
      </c>
      <c r="E34" s="171" t="s">
        <v>8</v>
      </c>
      <c r="F34" s="170" t="s">
        <v>106</v>
      </c>
      <c r="G34" s="171" t="s">
        <v>73</v>
      </c>
      <c r="H34" s="170" t="s">
        <v>105</v>
      </c>
      <c r="I34" s="171" t="s">
        <v>83</v>
      </c>
      <c r="J34" s="170" t="s">
        <v>99</v>
      </c>
      <c r="K34" s="171" t="s">
        <v>116</v>
      </c>
      <c r="L34" s="170" t="s">
        <v>100</v>
      </c>
      <c r="M34" s="171" t="s">
        <v>79</v>
      </c>
      <c r="N34" s="170" t="s">
        <v>103</v>
      </c>
      <c r="O34" s="171" t="s">
        <v>117</v>
      </c>
      <c r="P34" s="170" t="s">
        <v>135</v>
      </c>
      <c r="Q34" s="171" t="s">
        <v>8</v>
      </c>
      <c r="R34" s="175" t="s">
        <v>104</v>
      </c>
      <c r="S34" s="151"/>
      <c r="T34" s="63" t="str">
        <f t="shared" si="0"/>
        <v>Đúng</v>
      </c>
    </row>
    <row r="35" spans="1:20" ht="15" customHeight="1" thickBot="1">
      <c r="A35" s="236"/>
      <c r="B35" s="102">
        <v>5</v>
      </c>
      <c r="C35" s="104" t="s">
        <v>10</v>
      </c>
      <c r="D35" s="105" t="s">
        <v>128</v>
      </c>
      <c r="E35" s="104" t="s">
        <v>10</v>
      </c>
      <c r="F35" s="105" t="s">
        <v>106</v>
      </c>
      <c r="G35" s="104" t="s">
        <v>10</v>
      </c>
      <c r="H35" s="105" t="s">
        <v>222</v>
      </c>
      <c r="I35" s="104" t="s">
        <v>10</v>
      </c>
      <c r="J35" s="105" t="s">
        <v>135</v>
      </c>
      <c r="K35" s="104" t="s">
        <v>10</v>
      </c>
      <c r="L35" s="105" t="s">
        <v>103</v>
      </c>
      <c r="M35" s="104" t="s">
        <v>10</v>
      </c>
      <c r="N35" s="105" t="s">
        <v>99</v>
      </c>
      <c r="O35" s="104" t="s">
        <v>10</v>
      </c>
      <c r="P35" s="105" t="s">
        <v>114</v>
      </c>
      <c r="Q35" s="104" t="s">
        <v>10</v>
      </c>
      <c r="R35" s="106" t="s">
        <v>104</v>
      </c>
      <c r="S35" s="155"/>
      <c r="T35" s="63" t="str">
        <f t="shared" si="0"/>
        <v>Đúng</v>
      </c>
    </row>
    <row r="36" spans="1:20" ht="14.25" customHeight="1">
      <c r="A36" s="10"/>
      <c r="B36" s="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7"/>
      <c r="T36" s="63" t="str">
        <f t="shared" si="0"/>
        <v>Trùng</v>
      </c>
    </row>
    <row r="37" spans="1:20" ht="13.5" customHeight="1">
      <c r="A37" s="10"/>
      <c r="B37" s="4"/>
      <c r="C37" s="109">
        <v>26</v>
      </c>
      <c r="D37" s="5"/>
      <c r="E37" s="109">
        <v>26</v>
      </c>
      <c r="F37" s="5"/>
      <c r="G37" s="109">
        <v>26</v>
      </c>
      <c r="H37" s="5"/>
      <c r="I37" s="109">
        <v>26</v>
      </c>
      <c r="J37" s="5"/>
      <c r="K37" s="111">
        <v>26</v>
      </c>
      <c r="L37" s="5"/>
      <c r="M37" s="111">
        <v>26</v>
      </c>
      <c r="N37" s="5"/>
      <c r="O37" s="111">
        <v>26</v>
      </c>
      <c r="P37" s="110"/>
      <c r="Q37" s="111">
        <v>26</v>
      </c>
      <c r="R37" s="5"/>
      <c r="S37" s="7"/>
      <c r="T37" s="5"/>
    </row>
    <row r="38" spans="1:20" ht="19.5" customHeight="1">
      <c r="A38" s="47">
        <v>1</v>
      </c>
      <c r="B38" s="117" t="s">
        <v>8</v>
      </c>
      <c r="C38" s="49">
        <f>COUNTIF(C6:C34,"Toán")</f>
        <v>4</v>
      </c>
      <c r="D38" s="49"/>
      <c r="E38" s="49">
        <f>COUNTIF(E6:E34,"Toán")</f>
        <v>4</v>
      </c>
      <c r="F38" s="49"/>
      <c r="G38" s="49">
        <f>COUNTIF(G6:G34,"Toán")</f>
        <v>4</v>
      </c>
      <c r="H38" s="49"/>
      <c r="I38" s="49">
        <f>COUNTIF(I6:I34,"Toán")</f>
        <v>4</v>
      </c>
      <c r="J38" s="49"/>
      <c r="K38" s="49">
        <f>COUNTIF(K6:K34,"Toán")</f>
        <v>4</v>
      </c>
      <c r="L38" s="49"/>
      <c r="M38" s="49">
        <f>COUNTIF(M7:M34,"Toán")</f>
        <v>3</v>
      </c>
      <c r="N38" s="49"/>
      <c r="O38" s="49">
        <f>COUNTIF(O6:O34,"Toán")</f>
        <v>4</v>
      </c>
      <c r="P38" s="49"/>
      <c r="Q38" s="49">
        <f>COUNTIF(Q6:Q34,"Toán")</f>
        <v>4</v>
      </c>
      <c r="R38" s="49"/>
      <c r="S38" s="69"/>
      <c r="T38" s="5"/>
    </row>
    <row r="39" spans="1:20" ht="19.5" customHeight="1">
      <c r="A39" s="47">
        <v>2</v>
      </c>
      <c r="B39" s="50" t="s">
        <v>77</v>
      </c>
      <c r="C39" s="49">
        <f>COUNTIF(C6:C34,"Lý")</f>
        <v>1</v>
      </c>
      <c r="D39" s="49"/>
      <c r="E39" s="49">
        <f>COUNTIF(E6:E34,"Lý")</f>
        <v>1</v>
      </c>
      <c r="F39" s="49"/>
      <c r="G39" s="49">
        <f>COUNTIF(G6:G34,"Lý")</f>
        <v>1</v>
      </c>
      <c r="H39" s="49"/>
      <c r="I39" s="49">
        <f>COUNTIF(I6:I34,"Lý")</f>
        <v>1</v>
      </c>
      <c r="J39" s="49"/>
      <c r="K39" s="49">
        <f>COUNTIF(K6:K34,"Lý")</f>
        <v>1</v>
      </c>
      <c r="L39" s="49"/>
      <c r="M39" s="49">
        <f>COUNTIF(M7:M34,"Lý")</f>
        <v>1</v>
      </c>
      <c r="N39" s="49"/>
      <c r="O39" s="49">
        <f>COUNTIF(O6:O34,"Lý")</f>
        <v>1</v>
      </c>
      <c r="P39" s="49"/>
      <c r="Q39" s="49">
        <f>COUNTIF(Q6:Q34,"Lý")</f>
        <v>1</v>
      </c>
      <c r="R39" s="49"/>
      <c r="S39" s="69"/>
      <c r="T39" s="5"/>
    </row>
    <row r="40" spans="1:20" ht="19.5" customHeight="1">
      <c r="A40" s="39">
        <v>3</v>
      </c>
      <c r="B40" s="40" t="s">
        <v>73</v>
      </c>
      <c r="C40" s="45">
        <f>COUNTIF(C6:C34,"Văn")</f>
        <v>4</v>
      </c>
      <c r="D40" s="45"/>
      <c r="E40" s="45">
        <f>COUNTIF(E6:E34,"Văn")</f>
        <v>4</v>
      </c>
      <c r="F40" s="45"/>
      <c r="G40" s="45">
        <f>COUNTIF(G6:G34,"Văn")</f>
        <v>4</v>
      </c>
      <c r="H40" s="45"/>
      <c r="I40" s="45">
        <f>COUNTIF(I6:I34,"Văn")</f>
        <v>4</v>
      </c>
      <c r="J40" s="45"/>
      <c r="K40" s="45">
        <f>COUNTIF(K6:K34,"Văn")</f>
        <v>4</v>
      </c>
      <c r="L40" s="45"/>
      <c r="M40" s="45">
        <f>COUNTIF(M7:M34,"Văn")</f>
        <v>4</v>
      </c>
      <c r="N40" s="45"/>
      <c r="O40" s="45">
        <f>COUNTIF(O6:O34,"Văn")</f>
        <v>4</v>
      </c>
      <c r="P40" s="45"/>
      <c r="Q40" s="45">
        <f>COUNTIF(Q6:Q34,"Văn")</f>
        <v>4</v>
      </c>
      <c r="R40" s="45"/>
      <c r="S40" s="70"/>
      <c r="T40" s="5"/>
    </row>
    <row r="41" spans="1:20" ht="19.5" customHeight="1">
      <c r="A41" s="39">
        <v>4</v>
      </c>
      <c r="B41" s="40" t="s">
        <v>82</v>
      </c>
      <c r="C41" s="45">
        <f>COUNTIF(C6:C34,"GDCD")</f>
        <v>1</v>
      </c>
      <c r="D41" s="45"/>
      <c r="E41" s="45">
        <f>COUNTIF(E6:E34,"GDCD")</f>
        <v>1</v>
      </c>
      <c r="F41" s="45"/>
      <c r="G41" s="45">
        <f>COUNTIF(G6:G34,"GDCD")</f>
        <v>1</v>
      </c>
      <c r="H41" s="45"/>
      <c r="I41" s="45">
        <f>COUNTIF(I6:I34,"GDCD")</f>
        <v>1</v>
      </c>
      <c r="J41" s="45"/>
      <c r="K41" s="45">
        <v>1</v>
      </c>
      <c r="L41" s="45"/>
      <c r="M41" s="45">
        <f>COUNTIF(M7:M34,"GDCD")</f>
        <v>1</v>
      </c>
      <c r="N41" s="45"/>
      <c r="O41" s="45">
        <f>COUNTIF(O6:O34,"GDCD")</f>
        <v>1</v>
      </c>
      <c r="P41" s="45"/>
      <c r="Q41" s="45">
        <f>COUNTIF(Q6:Q34,"GDCD")</f>
        <v>1</v>
      </c>
      <c r="R41" s="45"/>
      <c r="S41" s="70"/>
      <c r="T41" s="5"/>
    </row>
    <row r="42" spans="1:20" ht="19.5" customHeight="1">
      <c r="A42" s="41">
        <v>5</v>
      </c>
      <c r="B42" s="42" t="s">
        <v>86</v>
      </c>
      <c r="C42" s="46">
        <f>COUNTIF(C6:C34,"Anh")</f>
        <v>3</v>
      </c>
      <c r="D42" s="46"/>
      <c r="E42" s="46">
        <f>COUNTIF(E6:E34,"Anh")</f>
        <v>3</v>
      </c>
      <c r="F42" s="46"/>
      <c r="G42" s="46">
        <f>COUNTIF(G6:G34,"Anh")</f>
        <v>3</v>
      </c>
      <c r="H42" s="46"/>
      <c r="I42" s="46">
        <f>COUNTIF(I6:I34,"Anh")</f>
        <v>3</v>
      </c>
      <c r="J42" s="46"/>
      <c r="K42" s="46">
        <f>COUNTIF(K6:K34,"Anh")</f>
        <v>3</v>
      </c>
      <c r="L42" s="46"/>
      <c r="M42" s="46">
        <f>COUNTIF(M7:M34,"Anh")</f>
        <v>3</v>
      </c>
      <c r="N42" s="46"/>
      <c r="O42" s="46">
        <f>COUNTIF(O6:O34,"Anh")</f>
        <v>3</v>
      </c>
      <c r="P42" s="46"/>
      <c r="Q42" s="46">
        <f>COUNTIF(Q6:Q34,"Anh")</f>
        <v>3</v>
      </c>
      <c r="R42" s="46"/>
      <c r="S42" s="71"/>
      <c r="T42" s="5"/>
    </row>
    <row r="43" spans="1:20" ht="19.5" customHeight="1">
      <c r="A43" s="51">
        <v>6</v>
      </c>
      <c r="B43" s="52" t="s">
        <v>81</v>
      </c>
      <c r="C43" s="53">
        <f>COUNTIF(C6:C34,"Địa")</f>
        <v>2</v>
      </c>
      <c r="D43" s="53"/>
      <c r="E43" s="53">
        <f>COUNTIF(E6:E34,"Địa")</f>
        <v>2</v>
      </c>
      <c r="F43" s="53"/>
      <c r="G43" s="53">
        <f>COUNTIF(G6:G34,"Địa")</f>
        <v>2</v>
      </c>
      <c r="H43" s="53"/>
      <c r="I43" s="53">
        <f>COUNTIF(I6:I34,"Địa")</f>
        <v>2</v>
      </c>
      <c r="J43" s="53"/>
      <c r="K43" s="53">
        <f>COUNTIF(K6:K34,"Địa")</f>
        <v>1</v>
      </c>
      <c r="L43" s="53"/>
      <c r="M43" s="53">
        <f>COUNTIF(M7:M34,"Địa")</f>
        <v>1</v>
      </c>
      <c r="N43" s="53"/>
      <c r="O43" s="53">
        <f>COUNTIF(O6:O34,"Địa")</f>
        <v>1</v>
      </c>
      <c r="P43" s="53"/>
      <c r="Q43" s="53">
        <f>COUNTIF(Q6:Q34,"Địa")</f>
        <v>1</v>
      </c>
      <c r="R43" s="53"/>
      <c r="S43" s="69"/>
      <c r="T43" s="5"/>
    </row>
    <row r="44" spans="1:20" ht="19.5" customHeight="1">
      <c r="A44" s="51">
        <v>7</v>
      </c>
      <c r="B44" s="52" t="s">
        <v>80</v>
      </c>
      <c r="C44" s="53">
        <f>COUNTIF(C6:C34,"Sử")</f>
        <v>2</v>
      </c>
      <c r="D44" s="53"/>
      <c r="E44" s="53">
        <f>COUNTIF(E6:E34,"Sử")</f>
        <v>2</v>
      </c>
      <c r="F44" s="53"/>
      <c r="G44" s="53">
        <f>COUNTIF(G6:G34,"Sử")</f>
        <v>2</v>
      </c>
      <c r="H44" s="53"/>
      <c r="I44" s="53">
        <f>COUNTIF(I6:I34,"Sử")</f>
        <v>2</v>
      </c>
      <c r="J44" s="53"/>
      <c r="K44" s="53">
        <f>COUNTIF(K6:K34,"Sử")</f>
        <v>2</v>
      </c>
      <c r="L44" s="53"/>
      <c r="M44" s="53">
        <f>COUNTIF(M7:M34,"Sử")</f>
        <v>2</v>
      </c>
      <c r="N44" s="53"/>
      <c r="O44" s="53">
        <f>COUNTIF(O6:O34,"Sử")</f>
        <v>2</v>
      </c>
      <c r="P44" s="53"/>
      <c r="Q44" s="53">
        <f>COUNTIF(Q6:Q34,"Sử")</f>
        <v>2</v>
      </c>
      <c r="R44" s="53"/>
      <c r="S44" s="69"/>
      <c r="T44" s="5"/>
    </row>
    <row r="45" spans="1:20" ht="19.5" customHeight="1">
      <c r="A45" s="39">
        <v>8</v>
      </c>
      <c r="B45" s="40" t="s">
        <v>79</v>
      </c>
      <c r="C45" s="45">
        <f>COUNTIF(C6:C34,"Sinh")</f>
        <v>2</v>
      </c>
      <c r="D45" s="45"/>
      <c r="E45" s="45">
        <f>COUNTIF(E6:E34,"Sinh")</f>
        <v>2</v>
      </c>
      <c r="F45" s="45"/>
      <c r="G45" s="45">
        <f>COUNTIF(G6:G34,"Sinh")</f>
        <v>2</v>
      </c>
      <c r="H45" s="45"/>
      <c r="I45" s="45">
        <f>COUNTIF(I6:I34,"Sinh")</f>
        <v>2</v>
      </c>
      <c r="J45" s="45"/>
      <c r="K45" s="45">
        <f>COUNTIF(K6:K34,"Sinh")</f>
        <v>2</v>
      </c>
      <c r="L45" s="45"/>
      <c r="M45" s="45">
        <f>COUNTIF(M7:M34,"Sinh")</f>
        <v>2</v>
      </c>
      <c r="N45" s="45"/>
      <c r="O45" s="45">
        <f>COUNTIF(O6:O34,"Sinh")</f>
        <v>2</v>
      </c>
      <c r="P45" s="45"/>
      <c r="Q45" s="45">
        <f>COUNTIF(Q6:Q34,"Sinh")</f>
        <v>2</v>
      </c>
      <c r="R45" s="45"/>
      <c r="S45" s="70"/>
      <c r="T45" s="5"/>
    </row>
    <row r="46" spans="1:20" ht="19.5" customHeight="1">
      <c r="A46" s="41">
        <v>9</v>
      </c>
      <c r="B46" s="42" t="s">
        <v>83</v>
      </c>
      <c r="C46" s="46">
        <f>COUNTIF(C6:C34,"Nhạc")</f>
        <v>1</v>
      </c>
      <c r="D46" s="46"/>
      <c r="E46" s="46">
        <f>COUNTIF(E6:E34,"Nhạc")</f>
        <v>1</v>
      </c>
      <c r="F46" s="46"/>
      <c r="G46" s="46">
        <f>COUNTIF(G6:G34,"Nhạc")</f>
        <v>1</v>
      </c>
      <c r="H46" s="46"/>
      <c r="I46" s="46">
        <f>COUNTIF(I6:I34,"Nhạc")</f>
        <v>1</v>
      </c>
      <c r="J46" s="46"/>
      <c r="K46" s="46">
        <f>COUNTIF(K6:K34,"Nhạc")</f>
        <v>1</v>
      </c>
      <c r="L46" s="46"/>
      <c r="M46" s="46">
        <f>COUNTIF(M7:M34,"Nhạc")</f>
        <v>1</v>
      </c>
      <c r="N46" s="46"/>
      <c r="O46" s="46">
        <f>COUNTIF(O6:O34,"Nhạc")</f>
        <v>1</v>
      </c>
      <c r="P46" s="46"/>
      <c r="Q46" s="46">
        <f>COUNTIF(Q6:Q34,"Nhạc")</f>
        <v>1</v>
      </c>
      <c r="R46" s="46"/>
      <c r="S46" s="71"/>
      <c r="T46" s="5"/>
    </row>
    <row r="47" spans="1:20" ht="19.5" customHeight="1">
      <c r="A47" s="54">
        <v>10</v>
      </c>
      <c r="B47" s="55" t="s">
        <v>85</v>
      </c>
      <c r="C47" s="56">
        <f>COUNTIF(C6:C34,"TD")</f>
        <v>2</v>
      </c>
      <c r="D47" s="56"/>
      <c r="E47" s="56">
        <f>COUNTIF(E6:E34,"TD")</f>
        <v>2</v>
      </c>
      <c r="F47" s="56"/>
      <c r="G47" s="56">
        <f>COUNTIF(G6:G34,"TD")</f>
        <v>2</v>
      </c>
      <c r="H47" s="56"/>
      <c r="I47" s="56">
        <f>COUNTIF(I6:I34,"TD")</f>
        <v>2</v>
      </c>
      <c r="J47" s="56"/>
      <c r="K47" s="56">
        <f>COUNTIF(K6:K34,"TD")</f>
        <v>0</v>
      </c>
      <c r="L47" s="56"/>
      <c r="M47" s="56">
        <f>COUNTIF(M7:M34,"TD")</f>
        <v>0</v>
      </c>
      <c r="N47" s="56"/>
      <c r="O47" s="56">
        <f>COUNTIF(O6:O34,"TD")</f>
        <v>0</v>
      </c>
      <c r="P47" s="56"/>
      <c r="Q47" s="56">
        <f>COUNTIF(Q6:Q34,"TD")</f>
        <v>0</v>
      </c>
      <c r="R47" s="56"/>
      <c r="S47" s="69"/>
      <c r="T47" s="5"/>
    </row>
    <row r="48" spans="1:20" ht="19.5" customHeight="1">
      <c r="A48" s="54">
        <v>11</v>
      </c>
      <c r="B48" s="55" t="s">
        <v>117</v>
      </c>
      <c r="C48" s="56">
        <f>COUNTIF(C6:C34,"MT")</f>
        <v>1</v>
      </c>
      <c r="D48" s="56"/>
      <c r="E48" s="56">
        <f>COUNTIF(E6:E34,"MT")</f>
        <v>1</v>
      </c>
      <c r="F48" s="56"/>
      <c r="G48" s="56">
        <f>COUNTIF(G6:G34,"MT")</f>
        <v>1</v>
      </c>
      <c r="H48" s="56"/>
      <c r="I48" s="56">
        <f>COUNTIF(I6:I34,"MT")</f>
        <v>1</v>
      </c>
      <c r="J48" s="56"/>
      <c r="K48" s="56">
        <f>COUNTIF(K6:K34,"MT")</f>
        <v>1</v>
      </c>
      <c r="L48" s="56"/>
      <c r="M48" s="56">
        <f>COUNTIF(M7:M34,"MT")</f>
        <v>1</v>
      </c>
      <c r="N48" s="56"/>
      <c r="O48" s="56">
        <f>COUNTIF(O6:O34,"MT")</f>
        <v>1</v>
      </c>
      <c r="P48" s="56"/>
      <c r="Q48" s="56">
        <f>COUNTIF(Q6:Q34,"MT")</f>
        <v>1</v>
      </c>
      <c r="R48" s="56"/>
      <c r="S48" s="69"/>
      <c r="T48" s="5"/>
    </row>
    <row r="49" spans="1:20" ht="19.5" customHeight="1">
      <c r="A49" s="43">
        <v>12</v>
      </c>
      <c r="B49" s="40" t="s">
        <v>116</v>
      </c>
      <c r="C49" s="45">
        <f>COUNTIF(C6:C34,"CN")</f>
        <v>1</v>
      </c>
      <c r="D49" s="45"/>
      <c r="E49" s="45">
        <f>COUNTIF(E6:E34,"CN")</f>
        <v>1</v>
      </c>
      <c r="F49" s="45"/>
      <c r="G49" s="45">
        <f>COUNTIF(G6:G34,"CN")</f>
        <v>1</v>
      </c>
      <c r="H49" s="45"/>
      <c r="I49" s="45">
        <f>COUNTIF(I6:I34,"CN")</f>
        <v>1</v>
      </c>
      <c r="J49" s="45"/>
      <c r="K49" s="45">
        <f>COUNTIF(K6:K34,"CN")</f>
        <v>2</v>
      </c>
      <c r="L49" s="45"/>
      <c r="M49" s="45">
        <f>COUNTIF(M7:M34,"CN")</f>
        <v>2</v>
      </c>
      <c r="N49" s="45"/>
      <c r="O49" s="45">
        <f>COUNTIF(O6:O34,"CN")</f>
        <v>2</v>
      </c>
      <c r="P49" s="45"/>
      <c r="Q49" s="45">
        <f>COUNTIF(Q6:Q34,"CN")</f>
        <v>2</v>
      </c>
      <c r="R49" s="45"/>
      <c r="S49" s="70"/>
      <c r="T49" s="5"/>
    </row>
    <row r="50" spans="1:20" ht="19.5" customHeight="1">
      <c r="A50" s="43">
        <v>13</v>
      </c>
      <c r="B50" s="42" t="s">
        <v>78</v>
      </c>
      <c r="C50" s="46">
        <f>COUNTIF(C6:C34,"Hóa")</f>
        <v>0</v>
      </c>
      <c r="D50" s="46"/>
      <c r="E50" s="46">
        <f>COUNTIF(E6:E34,"Hóa")</f>
        <v>0</v>
      </c>
      <c r="F50" s="46"/>
      <c r="G50" s="46">
        <f>COUNTIF(G6:G34,"Hóa")</f>
        <v>0</v>
      </c>
      <c r="H50" s="46"/>
      <c r="I50" s="46">
        <f>COUNTIF(I6:I34,"Hóa")</f>
        <v>0</v>
      </c>
      <c r="J50" s="46"/>
      <c r="K50" s="46">
        <f>COUNTIF(K6:K34,"Hóa")</f>
        <v>2</v>
      </c>
      <c r="L50" s="46"/>
      <c r="M50" s="46">
        <f>COUNTIF(M7:M34,"Hóa")</f>
        <v>2</v>
      </c>
      <c r="N50" s="46"/>
      <c r="O50" s="46">
        <f>COUNTIF(O6:O34,"Hóa")</f>
        <v>2</v>
      </c>
      <c r="P50" s="46"/>
      <c r="Q50" s="46">
        <f>COUNTIF(Q6:Q34,"Hóa")</f>
        <v>2</v>
      </c>
      <c r="R50" s="46"/>
      <c r="S50" s="71"/>
      <c r="T50" s="5"/>
    </row>
    <row r="51" spans="1:20" ht="20.25" customHeight="1">
      <c r="A51" s="43">
        <v>14</v>
      </c>
      <c r="B51" s="38" t="s">
        <v>115</v>
      </c>
      <c r="C51" s="44">
        <f>COUNTIF(C6:C35,"TC")</f>
        <v>0</v>
      </c>
      <c r="D51" s="44"/>
      <c r="E51" s="44">
        <f>COUNTIF(E6:E35,"TC")</f>
        <v>2</v>
      </c>
      <c r="F51" s="44"/>
      <c r="G51" s="44">
        <f>COUNTIF(G6:G35,"TC")</f>
        <v>0</v>
      </c>
      <c r="H51" s="44"/>
      <c r="I51" s="44">
        <f>COUNTIF(I6:I35,"TC")</f>
        <v>2</v>
      </c>
      <c r="J51" s="44"/>
      <c r="K51" s="44">
        <f>COUNTIF(K6:K35,"Tin")</f>
        <v>2</v>
      </c>
      <c r="L51" s="44"/>
      <c r="M51" s="44">
        <f>COUNTIF(M7:M35,"TC")</f>
        <v>2</v>
      </c>
      <c r="N51" s="44"/>
      <c r="O51" s="44">
        <f>COUNTIF(O6:O35,"TC")</f>
        <v>2</v>
      </c>
      <c r="P51" s="44"/>
      <c r="Q51" s="44">
        <f>COUNTIF(Q6:Q35,"TC")</f>
        <v>2</v>
      </c>
      <c r="R51" s="44"/>
      <c r="S51" s="69"/>
      <c r="T51" s="5"/>
    </row>
    <row r="52" spans="1:20" ht="13.5" customHeight="1">
      <c r="A52" s="10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8.75" customHeight="1">
      <c r="A53" s="10"/>
      <c r="B53" s="4"/>
      <c r="C53" s="108">
        <f>C38+C39+C40+C41+C42+C43+C44+C45+C46+C47+C48+C49+C50+C51</f>
        <v>24</v>
      </c>
      <c r="D53" s="5"/>
      <c r="E53" s="108">
        <f aca="true" t="shared" si="1" ref="E53:Q53">E38+E39+E40+E41+E42+E43+E44+E45+E46+E47+E48+E49+E50+E51</f>
        <v>26</v>
      </c>
      <c r="F53" s="5"/>
      <c r="G53" s="108">
        <f t="shared" si="1"/>
        <v>24</v>
      </c>
      <c r="H53" s="5"/>
      <c r="I53" s="108">
        <f t="shared" si="1"/>
        <v>26</v>
      </c>
      <c r="J53" s="5"/>
      <c r="K53" s="108">
        <f t="shared" si="1"/>
        <v>26</v>
      </c>
      <c r="L53" s="5"/>
      <c r="M53" s="108">
        <f t="shared" si="1"/>
        <v>25</v>
      </c>
      <c r="N53" s="5"/>
      <c r="O53" s="108">
        <f t="shared" si="1"/>
        <v>26</v>
      </c>
      <c r="P53" s="5"/>
      <c r="Q53" s="108">
        <f t="shared" si="1"/>
        <v>26</v>
      </c>
      <c r="R53" s="5"/>
      <c r="S53" s="7"/>
      <c r="T53" s="5"/>
    </row>
    <row r="54" spans="1:20" ht="13.5" customHeight="1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7"/>
      <c r="T54" s="5"/>
    </row>
    <row r="55" spans="1:20" ht="13.5" customHeight="1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7"/>
      <c r="T55" s="5"/>
    </row>
    <row r="56" spans="1:20" ht="13.5">
      <c r="A56" s="268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7"/>
      <c r="T56" s="5"/>
    </row>
    <row r="57" spans="1:20" ht="13.5">
      <c r="A57" s="268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7"/>
      <c r="T57" s="5"/>
    </row>
    <row r="58" spans="1:20" ht="13.5">
      <c r="A58" s="268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7"/>
      <c r="T58" s="5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66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66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66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6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66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66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66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66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66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66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66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66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66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66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66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66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66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6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66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66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66"/>
      <c r="T79" s="3"/>
    </row>
  </sheetData>
  <sheetProtection/>
  <mergeCells count="42">
    <mergeCell ref="G36:H36"/>
    <mergeCell ref="I36:J36"/>
    <mergeCell ref="O5:P5"/>
    <mergeCell ref="G10:H10"/>
    <mergeCell ref="C36:D36"/>
    <mergeCell ref="E36:F36"/>
    <mergeCell ref="A56:A58"/>
    <mergeCell ref="H3:Q3"/>
    <mergeCell ref="M36:N36"/>
    <mergeCell ref="A31:A35"/>
    <mergeCell ref="O36:P36"/>
    <mergeCell ref="Q36:R36"/>
    <mergeCell ref="E5:F5"/>
    <mergeCell ref="G5:H5"/>
    <mergeCell ref="K36:L36"/>
    <mergeCell ref="A26:A30"/>
    <mergeCell ref="Q5:R5"/>
    <mergeCell ref="A6:A10"/>
    <mergeCell ref="A16:A20"/>
    <mergeCell ref="A21:A25"/>
    <mergeCell ref="K5:L5"/>
    <mergeCell ref="M5:N5"/>
    <mergeCell ref="G24:H25"/>
    <mergeCell ref="I24:J25"/>
    <mergeCell ref="A1:E1"/>
    <mergeCell ref="A2:E2"/>
    <mergeCell ref="K10:L10"/>
    <mergeCell ref="M10:N10"/>
    <mergeCell ref="C5:D5"/>
    <mergeCell ref="C10:D10"/>
    <mergeCell ref="E10:F10"/>
    <mergeCell ref="I10:J10"/>
    <mergeCell ref="I5:J5"/>
    <mergeCell ref="A11:A15"/>
    <mergeCell ref="Q10:R10"/>
    <mergeCell ref="O10:P10"/>
    <mergeCell ref="K24:L25"/>
    <mergeCell ref="M24:N25"/>
    <mergeCell ref="O24:P25"/>
    <mergeCell ref="Q24:R25"/>
    <mergeCell ref="C24:D25"/>
    <mergeCell ref="E24:F25"/>
  </mergeCells>
  <printOptions horizontalCentered="1"/>
  <pageMargins left="0.2" right="0.2" top="0.32" bottom="0.18" header="0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22">
      <selection activeCell="A46" sqref="A46:IV46"/>
    </sheetView>
  </sheetViews>
  <sheetFormatPr defaultColWidth="8.796875" defaultRowHeight="15"/>
  <cols>
    <col min="1" max="1" width="5" style="8" customWidth="1"/>
    <col min="2" max="2" width="20.69921875" style="8" customWidth="1"/>
    <col min="3" max="3" width="13.09765625" style="8" customWidth="1"/>
    <col min="4" max="4" width="35.3984375" style="8" customWidth="1"/>
    <col min="5" max="5" width="4.5" style="8" customWidth="1"/>
    <col min="6" max="6" width="27.8984375" style="8" customWidth="1"/>
    <col min="7" max="7" width="5.19921875" style="8" customWidth="1"/>
    <col min="8" max="8" width="6" style="8" customWidth="1"/>
    <col min="9" max="9" width="11.8984375" style="8" customWidth="1"/>
    <col min="10" max="16384" width="9" style="8" customWidth="1"/>
  </cols>
  <sheetData>
    <row r="1" spans="1:9" ht="18.75">
      <c r="A1" s="282" t="s">
        <v>11</v>
      </c>
      <c r="B1" s="282"/>
      <c r="C1" s="282"/>
      <c r="E1" s="244" t="s">
        <v>30</v>
      </c>
      <c r="F1" s="244"/>
      <c r="G1" s="244"/>
      <c r="H1" s="244"/>
      <c r="I1" s="244"/>
    </row>
    <row r="2" spans="1:9" ht="18.75">
      <c r="A2" s="276" t="s">
        <v>95</v>
      </c>
      <c r="B2" s="276"/>
      <c r="C2" s="276"/>
      <c r="E2" s="276" t="s">
        <v>31</v>
      </c>
      <c r="F2" s="276"/>
      <c r="G2" s="276"/>
      <c r="H2" s="276"/>
      <c r="I2" s="276"/>
    </row>
    <row r="3" ht="10.5" customHeight="1"/>
    <row r="4" spans="1:9" ht="20.25">
      <c r="A4" s="283" t="s">
        <v>20</v>
      </c>
      <c r="B4" s="283"/>
      <c r="C4" s="283"/>
      <c r="D4" s="283"/>
      <c r="E4" s="283"/>
      <c r="F4" s="283"/>
      <c r="G4" s="283"/>
      <c r="H4" s="283"/>
      <c r="I4" s="283"/>
    </row>
    <row r="5" spans="1:11" ht="18.75">
      <c r="A5" s="276" t="s">
        <v>178</v>
      </c>
      <c r="B5" s="276"/>
      <c r="C5" s="276"/>
      <c r="D5" s="276"/>
      <c r="E5" s="276"/>
      <c r="F5" s="276"/>
      <c r="G5" s="276"/>
      <c r="H5" s="276"/>
      <c r="I5" s="276"/>
      <c r="K5" s="12"/>
    </row>
    <row r="6" spans="1:11" ht="17.25">
      <c r="A6" s="278" t="s">
        <v>233</v>
      </c>
      <c r="B6" s="278"/>
      <c r="C6" s="278"/>
      <c r="D6" s="278"/>
      <c r="E6" s="278"/>
      <c r="F6" s="278"/>
      <c r="G6" s="278"/>
      <c r="H6" s="278"/>
      <c r="I6" s="278"/>
      <c r="K6" s="12"/>
    </row>
    <row r="7" spans="1:11" ht="14.25" customHeight="1" thickBot="1">
      <c r="A7" s="73"/>
      <c r="B7" s="73"/>
      <c r="C7" s="73"/>
      <c r="D7" s="73"/>
      <c r="E7" s="73"/>
      <c r="F7" s="68"/>
      <c r="G7" s="73"/>
      <c r="H7" s="73"/>
      <c r="I7" s="73"/>
      <c r="K7" s="12"/>
    </row>
    <row r="8" spans="1:11" ht="16.5" customHeight="1">
      <c r="A8" s="279" t="s">
        <v>21</v>
      </c>
      <c r="B8" s="281" t="s">
        <v>22</v>
      </c>
      <c r="C8" s="281" t="s">
        <v>23</v>
      </c>
      <c r="D8" s="136" t="s">
        <v>24</v>
      </c>
      <c r="E8" s="269" t="s">
        <v>29</v>
      </c>
      <c r="F8" s="136" t="s">
        <v>25</v>
      </c>
      <c r="G8" s="269" t="s">
        <v>29</v>
      </c>
      <c r="H8" s="271" t="s">
        <v>26</v>
      </c>
      <c r="I8" s="273" t="s">
        <v>27</v>
      </c>
      <c r="J8" s="73"/>
      <c r="K8" s="74"/>
    </row>
    <row r="9" spans="1:11" ht="34.5" customHeight="1" thickBot="1">
      <c r="A9" s="280"/>
      <c r="B9" s="272"/>
      <c r="C9" s="272"/>
      <c r="D9" s="11" t="s">
        <v>28</v>
      </c>
      <c r="E9" s="270"/>
      <c r="F9" s="11" t="s">
        <v>28</v>
      </c>
      <c r="G9" s="270"/>
      <c r="H9" s="272"/>
      <c r="I9" s="274"/>
      <c r="J9" s="73"/>
      <c r="K9" s="74"/>
    </row>
    <row r="10" spans="1:11" ht="18.75" customHeight="1" thickTop="1">
      <c r="A10" s="83">
        <v>1</v>
      </c>
      <c r="B10" s="21" t="s">
        <v>32</v>
      </c>
      <c r="C10" s="21" t="s">
        <v>64</v>
      </c>
      <c r="D10" s="21" t="s">
        <v>63</v>
      </c>
      <c r="E10" s="22"/>
      <c r="F10" s="23" t="s">
        <v>179</v>
      </c>
      <c r="G10" s="22">
        <v>4</v>
      </c>
      <c r="H10" s="22"/>
      <c r="I10" s="84"/>
      <c r="J10" s="73"/>
      <c r="K10" s="74"/>
    </row>
    <row r="11" spans="1:11" ht="15.75">
      <c r="A11" s="85">
        <v>2</v>
      </c>
      <c r="B11" s="23" t="s">
        <v>33</v>
      </c>
      <c r="C11" s="23" t="s">
        <v>65</v>
      </c>
      <c r="D11" s="23" t="s">
        <v>91</v>
      </c>
      <c r="E11" s="130">
        <v>4</v>
      </c>
      <c r="F11" s="23" t="s">
        <v>190</v>
      </c>
      <c r="G11" s="22">
        <v>4</v>
      </c>
      <c r="H11" s="22"/>
      <c r="I11" s="86"/>
      <c r="J11" s="73"/>
      <c r="K11" s="74"/>
    </row>
    <row r="12" spans="1:11" ht="15.75">
      <c r="A12" s="83">
        <v>3</v>
      </c>
      <c r="B12" s="124" t="s">
        <v>49</v>
      </c>
      <c r="C12" s="124" t="s">
        <v>66</v>
      </c>
      <c r="D12" s="124" t="s">
        <v>196</v>
      </c>
      <c r="E12" s="22">
        <v>6</v>
      </c>
      <c r="F12" s="23" t="s">
        <v>185</v>
      </c>
      <c r="G12" s="22"/>
      <c r="H12" s="22"/>
      <c r="I12" s="86"/>
      <c r="J12" s="73"/>
      <c r="K12" s="73"/>
    </row>
    <row r="13" spans="1:11" ht="15.75">
      <c r="A13" s="85">
        <v>4</v>
      </c>
      <c r="B13" s="124" t="s">
        <v>34</v>
      </c>
      <c r="C13" s="124" t="s">
        <v>67</v>
      </c>
      <c r="D13" s="124" t="s">
        <v>200</v>
      </c>
      <c r="E13" s="22">
        <v>12</v>
      </c>
      <c r="F13" s="23" t="s">
        <v>234</v>
      </c>
      <c r="G13" s="22">
        <v>7</v>
      </c>
      <c r="H13" s="22">
        <f>E13+G13</f>
        <v>19</v>
      </c>
      <c r="I13" s="86"/>
      <c r="J13" s="73"/>
      <c r="K13" s="73"/>
    </row>
    <row r="14" spans="1:20" ht="15.75">
      <c r="A14" s="83">
        <v>5</v>
      </c>
      <c r="B14" s="124" t="s">
        <v>35</v>
      </c>
      <c r="C14" s="124" t="s">
        <v>69</v>
      </c>
      <c r="D14" s="124" t="s">
        <v>211</v>
      </c>
      <c r="E14" s="22">
        <v>8</v>
      </c>
      <c r="F14" s="23" t="s">
        <v>176</v>
      </c>
      <c r="G14" s="22">
        <v>11</v>
      </c>
      <c r="H14" s="22">
        <f>E14+G14</f>
        <v>19</v>
      </c>
      <c r="I14" s="86"/>
      <c r="J14" s="75"/>
      <c r="K14" s="75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5.75">
      <c r="A15" s="85">
        <v>6</v>
      </c>
      <c r="B15" s="124" t="s">
        <v>50</v>
      </c>
      <c r="C15" s="124" t="s">
        <v>66</v>
      </c>
      <c r="D15" s="124" t="s">
        <v>218</v>
      </c>
      <c r="E15" s="22">
        <v>8</v>
      </c>
      <c r="F15" s="23" t="s">
        <v>146</v>
      </c>
      <c r="G15" s="22"/>
      <c r="H15" s="22"/>
      <c r="I15" s="86"/>
      <c r="J15" s="75"/>
      <c r="K15" s="75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5.75">
      <c r="A16" s="83">
        <v>7</v>
      </c>
      <c r="B16" s="124" t="s">
        <v>165</v>
      </c>
      <c r="C16" s="124" t="s">
        <v>166</v>
      </c>
      <c r="D16" s="124" t="s">
        <v>167</v>
      </c>
      <c r="E16" s="122"/>
      <c r="F16" s="23"/>
      <c r="G16" s="22"/>
      <c r="H16" s="22"/>
      <c r="I16" s="86"/>
      <c r="J16" s="75"/>
      <c r="K16" s="75"/>
      <c r="L16" s="26"/>
      <c r="M16" s="26"/>
      <c r="N16" s="26"/>
      <c r="O16" s="26"/>
      <c r="P16" s="26"/>
      <c r="Q16" s="26"/>
      <c r="R16" s="26"/>
      <c r="S16" s="26"/>
      <c r="T16" s="26"/>
    </row>
    <row r="17" spans="1:11" ht="15.75">
      <c r="A17" s="85">
        <v>8</v>
      </c>
      <c r="B17" s="124" t="s">
        <v>36</v>
      </c>
      <c r="C17" s="124" t="s">
        <v>93</v>
      </c>
      <c r="D17" s="124" t="s">
        <v>143</v>
      </c>
      <c r="E17" s="122"/>
      <c r="F17" s="23"/>
      <c r="G17" s="22"/>
      <c r="H17" s="22"/>
      <c r="I17" s="86"/>
      <c r="J17" s="73"/>
      <c r="K17" s="73"/>
    </row>
    <row r="18" spans="1:11" ht="15.75">
      <c r="A18" s="83">
        <v>9</v>
      </c>
      <c r="B18" s="124" t="s">
        <v>37</v>
      </c>
      <c r="C18" s="124" t="s">
        <v>68</v>
      </c>
      <c r="D18" s="124" t="s">
        <v>144</v>
      </c>
      <c r="E18" s="122"/>
      <c r="F18" s="23"/>
      <c r="G18" s="22"/>
      <c r="H18" s="22"/>
      <c r="I18" s="86"/>
      <c r="J18" s="73"/>
      <c r="K18" s="73"/>
    </row>
    <row r="19" spans="1:11" ht="15.75">
      <c r="A19" s="85">
        <v>10</v>
      </c>
      <c r="B19" s="124" t="s">
        <v>70</v>
      </c>
      <c r="C19" s="124" t="s">
        <v>69</v>
      </c>
      <c r="D19" s="124" t="s">
        <v>212</v>
      </c>
      <c r="E19" s="22">
        <v>10</v>
      </c>
      <c r="F19" s="129" t="s">
        <v>213</v>
      </c>
      <c r="G19" s="24">
        <v>8</v>
      </c>
      <c r="H19" s="24">
        <f aca="true" t="shared" si="0" ref="H19:H30">E19+G19</f>
        <v>18</v>
      </c>
      <c r="I19" s="86"/>
      <c r="J19" s="73"/>
      <c r="K19" s="73"/>
    </row>
    <row r="20" spans="1:11" ht="15.75">
      <c r="A20" s="83">
        <v>11</v>
      </c>
      <c r="B20" s="124" t="s">
        <v>161</v>
      </c>
      <c r="C20" s="124" t="s">
        <v>69</v>
      </c>
      <c r="D20" s="124" t="s">
        <v>188</v>
      </c>
      <c r="E20" s="22">
        <v>12</v>
      </c>
      <c r="F20" s="23" t="s">
        <v>187</v>
      </c>
      <c r="G20" s="24">
        <v>7</v>
      </c>
      <c r="H20" s="24">
        <f t="shared" si="0"/>
        <v>19</v>
      </c>
      <c r="I20" s="116"/>
      <c r="J20" s="73"/>
      <c r="K20" s="73"/>
    </row>
    <row r="21" spans="1:11" ht="15.75">
      <c r="A21" s="85">
        <v>12</v>
      </c>
      <c r="B21" s="124" t="s">
        <v>38</v>
      </c>
      <c r="C21" s="124" t="s">
        <v>69</v>
      </c>
      <c r="D21" s="124" t="s">
        <v>214</v>
      </c>
      <c r="E21" s="22">
        <v>18</v>
      </c>
      <c r="F21" s="23"/>
      <c r="G21" s="22"/>
      <c r="H21" s="22">
        <f t="shared" si="0"/>
        <v>18</v>
      </c>
      <c r="I21" s="86"/>
      <c r="J21" s="73"/>
      <c r="K21" s="73"/>
    </row>
    <row r="22" spans="1:11" ht="15.75">
      <c r="A22" s="83">
        <v>13</v>
      </c>
      <c r="B22" s="124" t="s">
        <v>42</v>
      </c>
      <c r="C22" s="124" t="s">
        <v>72</v>
      </c>
      <c r="D22" s="124" t="s">
        <v>239</v>
      </c>
      <c r="E22" s="22">
        <v>18</v>
      </c>
      <c r="F22" s="23"/>
      <c r="G22" s="22"/>
      <c r="H22" s="22">
        <f t="shared" si="0"/>
        <v>18</v>
      </c>
      <c r="I22" s="86"/>
      <c r="J22" s="73"/>
      <c r="K22" s="73"/>
    </row>
    <row r="23" spans="1:11" s="82" customFormat="1" ht="15.75">
      <c r="A23" s="85">
        <v>14</v>
      </c>
      <c r="B23" s="124" t="s">
        <v>43</v>
      </c>
      <c r="C23" s="120" t="s">
        <v>72</v>
      </c>
      <c r="D23" s="124" t="s">
        <v>208</v>
      </c>
      <c r="E23" s="22">
        <v>9</v>
      </c>
      <c r="F23" s="23" t="s">
        <v>186</v>
      </c>
      <c r="G23" s="22">
        <v>10</v>
      </c>
      <c r="H23" s="22">
        <f t="shared" si="0"/>
        <v>19</v>
      </c>
      <c r="I23" s="86"/>
      <c r="J23" s="68"/>
      <c r="K23" s="68"/>
    </row>
    <row r="24" spans="1:11" ht="15.75">
      <c r="A24" s="83">
        <v>15</v>
      </c>
      <c r="B24" s="124" t="s">
        <v>44</v>
      </c>
      <c r="C24" s="124" t="s">
        <v>72</v>
      </c>
      <c r="D24" s="124" t="s">
        <v>230</v>
      </c>
      <c r="E24" s="22">
        <v>13</v>
      </c>
      <c r="F24" s="23" t="s">
        <v>184</v>
      </c>
      <c r="G24" s="22">
        <v>5</v>
      </c>
      <c r="H24" s="22">
        <f t="shared" si="0"/>
        <v>18</v>
      </c>
      <c r="I24" s="86"/>
      <c r="J24" s="73"/>
      <c r="K24" s="73"/>
    </row>
    <row r="25" spans="1:11" s="82" customFormat="1" ht="15.75">
      <c r="A25" s="85">
        <v>16</v>
      </c>
      <c r="B25" s="124" t="s">
        <v>45</v>
      </c>
      <c r="C25" s="124" t="s">
        <v>72</v>
      </c>
      <c r="D25" s="124" t="s">
        <v>238</v>
      </c>
      <c r="E25" s="22">
        <v>18</v>
      </c>
      <c r="F25" s="23"/>
      <c r="G25" s="22"/>
      <c r="H25" s="22">
        <f t="shared" si="0"/>
        <v>18</v>
      </c>
      <c r="I25" s="86"/>
      <c r="J25" s="68"/>
      <c r="K25" s="68"/>
    </row>
    <row r="26" spans="1:11" ht="15.75">
      <c r="A26" s="83">
        <v>17</v>
      </c>
      <c r="B26" s="124" t="s">
        <v>46</v>
      </c>
      <c r="C26" s="120" t="s">
        <v>72</v>
      </c>
      <c r="D26" s="124" t="s">
        <v>209</v>
      </c>
      <c r="E26" s="22">
        <v>14</v>
      </c>
      <c r="F26" s="23" t="s">
        <v>226</v>
      </c>
      <c r="G26" s="22">
        <v>4</v>
      </c>
      <c r="H26" s="22">
        <f t="shared" si="0"/>
        <v>18</v>
      </c>
      <c r="I26" s="86"/>
      <c r="J26" s="73"/>
      <c r="K26" s="73"/>
    </row>
    <row r="27" spans="1:11" ht="15.75">
      <c r="A27" s="85">
        <v>18</v>
      </c>
      <c r="B27" s="124" t="s">
        <v>39</v>
      </c>
      <c r="C27" s="124" t="s">
        <v>65</v>
      </c>
      <c r="D27" s="124" t="s">
        <v>189</v>
      </c>
      <c r="E27" s="122">
        <v>12</v>
      </c>
      <c r="F27" s="125" t="s">
        <v>235</v>
      </c>
      <c r="G27" s="122">
        <v>7</v>
      </c>
      <c r="H27" s="122">
        <f t="shared" si="0"/>
        <v>19</v>
      </c>
      <c r="I27" s="119"/>
      <c r="J27" s="73"/>
      <c r="K27" s="73"/>
    </row>
    <row r="28" spans="1:11" ht="15.75">
      <c r="A28" s="83">
        <v>19</v>
      </c>
      <c r="B28" s="120" t="s">
        <v>169</v>
      </c>
      <c r="C28" s="124" t="s">
        <v>92</v>
      </c>
      <c r="D28" s="120" t="s">
        <v>201</v>
      </c>
      <c r="E28" s="121">
        <v>14</v>
      </c>
      <c r="F28" s="23" t="s">
        <v>183</v>
      </c>
      <c r="G28" s="121">
        <v>4</v>
      </c>
      <c r="H28" s="122">
        <f t="shared" si="0"/>
        <v>18</v>
      </c>
      <c r="I28" s="119"/>
      <c r="J28" s="73"/>
      <c r="K28" s="68"/>
    </row>
    <row r="29" spans="1:9" s="73" customFormat="1" ht="15.75">
      <c r="A29" s="85">
        <v>20</v>
      </c>
      <c r="B29" s="124" t="s">
        <v>152</v>
      </c>
      <c r="C29" s="124" t="s">
        <v>151</v>
      </c>
      <c r="D29" s="124" t="s">
        <v>193</v>
      </c>
      <c r="E29" s="22">
        <v>16</v>
      </c>
      <c r="F29" s="23" t="s">
        <v>210</v>
      </c>
      <c r="G29" s="22">
        <v>3</v>
      </c>
      <c r="H29" s="22">
        <f t="shared" si="0"/>
        <v>19</v>
      </c>
      <c r="I29" s="86"/>
    </row>
    <row r="30" spans="1:9" s="123" customFormat="1" ht="15.75">
      <c r="A30" s="137">
        <v>21</v>
      </c>
      <c r="B30" s="138" t="s">
        <v>54</v>
      </c>
      <c r="C30" s="138" t="s">
        <v>66</v>
      </c>
      <c r="D30" s="138" t="s">
        <v>219</v>
      </c>
      <c r="E30" s="139">
        <v>12</v>
      </c>
      <c r="F30" s="140" t="s">
        <v>180</v>
      </c>
      <c r="G30" s="139">
        <v>7</v>
      </c>
      <c r="H30" s="139">
        <f t="shared" si="0"/>
        <v>19</v>
      </c>
      <c r="I30" s="141"/>
    </row>
    <row r="31" spans="1:11" ht="15.75">
      <c r="A31" s="85">
        <v>22</v>
      </c>
      <c r="B31" s="124" t="s">
        <v>47</v>
      </c>
      <c r="C31" s="124" t="s">
        <v>75</v>
      </c>
      <c r="D31" s="124" t="s">
        <v>205</v>
      </c>
      <c r="E31" s="22">
        <v>14</v>
      </c>
      <c r="F31" s="23" t="s">
        <v>194</v>
      </c>
      <c r="G31" s="22">
        <v>4</v>
      </c>
      <c r="H31" s="22">
        <f aca="true" t="shared" si="1" ref="H31:H46">E31+G31</f>
        <v>18</v>
      </c>
      <c r="I31" s="86"/>
      <c r="J31" s="73"/>
      <c r="K31" s="73"/>
    </row>
    <row r="32" spans="1:11" ht="16.5" thickBot="1">
      <c r="A32" s="131">
        <v>23</v>
      </c>
      <c r="B32" s="132" t="s">
        <v>48</v>
      </c>
      <c r="C32" s="144" t="s">
        <v>66</v>
      </c>
      <c r="D32" s="132" t="s">
        <v>202</v>
      </c>
      <c r="E32" s="145">
        <v>18</v>
      </c>
      <c r="F32" s="134"/>
      <c r="G32" s="145"/>
      <c r="H32" s="133">
        <f t="shared" si="1"/>
        <v>18</v>
      </c>
      <c r="I32" s="135"/>
      <c r="J32" s="73"/>
      <c r="K32" s="73"/>
    </row>
    <row r="33" spans="1:11" ht="15.75">
      <c r="A33" s="83">
        <v>24</v>
      </c>
      <c r="B33" s="127" t="s">
        <v>51</v>
      </c>
      <c r="C33" s="127" t="s">
        <v>66</v>
      </c>
      <c r="D33" s="127" t="s">
        <v>215</v>
      </c>
      <c r="E33" s="142">
        <v>14</v>
      </c>
      <c r="F33" s="21" t="s">
        <v>197</v>
      </c>
      <c r="G33" s="143">
        <v>4</v>
      </c>
      <c r="H33" s="107">
        <f t="shared" si="1"/>
        <v>18</v>
      </c>
      <c r="I33" s="84"/>
      <c r="J33" s="73"/>
      <c r="K33" s="73"/>
    </row>
    <row r="34" spans="1:11" ht="15.75">
      <c r="A34" s="83">
        <v>25</v>
      </c>
      <c r="B34" s="124" t="s">
        <v>52</v>
      </c>
      <c r="C34" s="124" t="s">
        <v>66</v>
      </c>
      <c r="D34" s="124" t="s">
        <v>220</v>
      </c>
      <c r="E34" s="80">
        <v>14</v>
      </c>
      <c r="F34" s="23" t="s">
        <v>181</v>
      </c>
      <c r="G34" s="81">
        <v>4</v>
      </c>
      <c r="H34" s="22">
        <f>E34+G34</f>
        <v>18</v>
      </c>
      <c r="I34" s="86"/>
      <c r="J34" s="73"/>
      <c r="K34" s="73"/>
    </row>
    <row r="35" spans="1:11" ht="15.75">
      <c r="A35" s="85">
        <v>26</v>
      </c>
      <c r="B35" s="124" t="s">
        <v>53</v>
      </c>
      <c r="C35" s="124" t="s">
        <v>66</v>
      </c>
      <c r="D35" s="124" t="s">
        <v>206</v>
      </c>
      <c r="E35" s="22">
        <v>14</v>
      </c>
      <c r="F35" s="21" t="s">
        <v>236</v>
      </c>
      <c r="G35" s="22">
        <v>4</v>
      </c>
      <c r="H35" s="22">
        <f t="shared" si="1"/>
        <v>18</v>
      </c>
      <c r="I35" s="86"/>
      <c r="J35" s="73"/>
      <c r="K35" s="73"/>
    </row>
    <row r="36" spans="1:11" ht="15.75">
      <c r="A36" s="83">
        <v>27</v>
      </c>
      <c r="B36" s="124" t="s">
        <v>55</v>
      </c>
      <c r="C36" s="124" t="s">
        <v>67</v>
      </c>
      <c r="D36" s="124" t="s">
        <v>195</v>
      </c>
      <c r="E36" s="22">
        <v>14</v>
      </c>
      <c r="F36" s="23" t="s">
        <v>192</v>
      </c>
      <c r="G36" s="22">
        <v>4</v>
      </c>
      <c r="H36" s="22">
        <f t="shared" si="1"/>
        <v>18</v>
      </c>
      <c r="I36" s="86"/>
      <c r="J36" s="73"/>
      <c r="K36" s="73"/>
    </row>
    <row r="37" spans="1:11" s="82" customFormat="1" ht="15.75">
      <c r="A37" s="85">
        <v>28</v>
      </c>
      <c r="B37" s="124" t="s">
        <v>56</v>
      </c>
      <c r="C37" s="124" t="s">
        <v>67</v>
      </c>
      <c r="D37" s="124" t="s">
        <v>191</v>
      </c>
      <c r="E37" s="22">
        <v>8</v>
      </c>
      <c r="F37" s="23" t="s">
        <v>237</v>
      </c>
      <c r="G37" s="22"/>
      <c r="H37" s="22"/>
      <c r="I37" s="86"/>
      <c r="J37" s="68"/>
      <c r="K37" s="68"/>
    </row>
    <row r="38" spans="1:11" ht="15.75">
      <c r="A38" s="83">
        <v>29</v>
      </c>
      <c r="B38" s="124" t="s">
        <v>58</v>
      </c>
      <c r="C38" s="124" t="s">
        <v>64</v>
      </c>
      <c r="D38" s="124" t="s">
        <v>217</v>
      </c>
      <c r="E38" s="22">
        <v>18</v>
      </c>
      <c r="F38" s="128"/>
      <c r="G38" s="22"/>
      <c r="H38" s="22">
        <f t="shared" si="1"/>
        <v>18</v>
      </c>
      <c r="I38" s="86"/>
      <c r="J38" s="73"/>
      <c r="K38" s="73"/>
    </row>
    <row r="39" spans="1:11" ht="15.75">
      <c r="A39" s="85">
        <v>30</v>
      </c>
      <c r="B39" s="124" t="s">
        <v>90</v>
      </c>
      <c r="C39" s="124" t="s">
        <v>64</v>
      </c>
      <c r="D39" s="124" t="s">
        <v>227</v>
      </c>
      <c r="E39" s="22">
        <v>10</v>
      </c>
      <c r="F39" s="23" t="s">
        <v>203</v>
      </c>
      <c r="G39" s="22">
        <v>9</v>
      </c>
      <c r="H39" s="22">
        <f t="shared" si="1"/>
        <v>19</v>
      </c>
      <c r="I39" s="86"/>
      <c r="J39" s="73"/>
      <c r="K39" s="73"/>
    </row>
    <row r="40" spans="1:11" ht="15.75">
      <c r="A40" s="83">
        <v>31</v>
      </c>
      <c r="B40" s="124" t="s">
        <v>57</v>
      </c>
      <c r="C40" s="124" t="s">
        <v>87</v>
      </c>
      <c r="D40" s="124" t="s">
        <v>221</v>
      </c>
      <c r="E40" s="22">
        <v>14</v>
      </c>
      <c r="F40" s="23" t="s">
        <v>170</v>
      </c>
      <c r="G40" s="22">
        <v>4</v>
      </c>
      <c r="H40" s="22">
        <f t="shared" si="1"/>
        <v>18</v>
      </c>
      <c r="I40" s="86"/>
      <c r="J40" s="73"/>
      <c r="K40" s="73"/>
    </row>
    <row r="41" spans="1:11" ht="15.75">
      <c r="A41" s="85">
        <v>32</v>
      </c>
      <c r="B41" s="124" t="s">
        <v>59</v>
      </c>
      <c r="C41" s="124" t="s">
        <v>64</v>
      </c>
      <c r="D41" s="124" t="s">
        <v>216</v>
      </c>
      <c r="E41" s="22">
        <v>14</v>
      </c>
      <c r="F41" s="23" t="s">
        <v>182</v>
      </c>
      <c r="G41" s="22">
        <v>4</v>
      </c>
      <c r="H41" s="22">
        <f t="shared" si="1"/>
        <v>18</v>
      </c>
      <c r="I41" s="86"/>
      <c r="J41" s="73"/>
      <c r="K41" s="73"/>
    </row>
    <row r="42" spans="1:11" ht="15.75">
      <c r="A42" s="83">
        <v>33</v>
      </c>
      <c r="B42" s="124" t="s">
        <v>40</v>
      </c>
      <c r="C42" s="124" t="s">
        <v>71</v>
      </c>
      <c r="D42" s="124" t="s">
        <v>228</v>
      </c>
      <c r="E42" s="22">
        <v>16</v>
      </c>
      <c r="F42" s="23" t="s">
        <v>173</v>
      </c>
      <c r="G42" s="22">
        <v>2</v>
      </c>
      <c r="H42" s="22">
        <f t="shared" si="1"/>
        <v>18</v>
      </c>
      <c r="I42" s="86"/>
      <c r="J42" s="73"/>
      <c r="K42" s="73"/>
    </row>
    <row r="43" spans="1:11" ht="15.75">
      <c r="A43" s="85">
        <v>34</v>
      </c>
      <c r="B43" s="124" t="s">
        <v>41</v>
      </c>
      <c r="C43" s="124" t="s">
        <v>71</v>
      </c>
      <c r="D43" s="124" t="s">
        <v>229</v>
      </c>
      <c r="E43" s="22">
        <v>16</v>
      </c>
      <c r="F43" s="23" t="s">
        <v>172</v>
      </c>
      <c r="G43" s="22">
        <v>2</v>
      </c>
      <c r="H43" s="22">
        <f t="shared" si="1"/>
        <v>18</v>
      </c>
      <c r="I43" s="86"/>
      <c r="J43" s="73"/>
      <c r="K43" s="73"/>
    </row>
    <row r="44" spans="1:11" ht="15.75">
      <c r="A44" s="83">
        <v>35</v>
      </c>
      <c r="B44" s="23" t="s">
        <v>61</v>
      </c>
      <c r="C44" s="23" t="s">
        <v>76</v>
      </c>
      <c r="D44" s="23" t="s">
        <v>198</v>
      </c>
      <c r="E44" s="22">
        <v>14</v>
      </c>
      <c r="F44" s="23" t="s">
        <v>171</v>
      </c>
      <c r="G44" s="22">
        <v>4</v>
      </c>
      <c r="H44" s="22">
        <f t="shared" si="1"/>
        <v>18</v>
      </c>
      <c r="I44" s="86"/>
      <c r="J44" s="73"/>
      <c r="K44" s="73"/>
    </row>
    <row r="45" spans="1:11" ht="15.75">
      <c r="A45" s="85">
        <v>36</v>
      </c>
      <c r="B45" s="23" t="s">
        <v>62</v>
      </c>
      <c r="C45" s="23" t="s">
        <v>74</v>
      </c>
      <c r="D45" s="23" t="s">
        <v>199</v>
      </c>
      <c r="E45" s="22">
        <v>10</v>
      </c>
      <c r="F45" s="23" t="s">
        <v>204</v>
      </c>
      <c r="G45" s="22">
        <v>9</v>
      </c>
      <c r="H45" s="22">
        <f t="shared" si="1"/>
        <v>19</v>
      </c>
      <c r="I45" s="86"/>
      <c r="J45" s="73"/>
      <c r="K45" s="73"/>
    </row>
    <row r="46" spans="1:11" ht="15.75">
      <c r="A46" s="83">
        <v>37</v>
      </c>
      <c r="B46" s="23" t="s">
        <v>60</v>
      </c>
      <c r="C46" s="23" t="s">
        <v>107</v>
      </c>
      <c r="D46" s="23" t="s">
        <v>145</v>
      </c>
      <c r="E46" s="24">
        <v>16</v>
      </c>
      <c r="F46" s="23" t="s">
        <v>207</v>
      </c>
      <c r="G46" s="22">
        <v>4</v>
      </c>
      <c r="H46" s="22">
        <f t="shared" si="1"/>
        <v>20</v>
      </c>
      <c r="I46" s="86"/>
      <c r="J46" s="73"/>
      <c r="K46" s="73"/>
    </row>
    <row r="47" spans="1:11" ht="16.5" thickBot="1">
      <c r="A47" s="88"/>
      <c r="B47" s="89"/>
      <c r="C47" s="89"/>
      <c r="D47" s="90"/>
      <c r="E47" s="146">
        <f>SUM(E10:E46)</f>
        <v>428</v>
      </c>
      <c r="F47" s="91"/>
      <c r="G47" s="92"/>
      <c r="H47" s="92">
        <f>SUM(H11:H46)</f>
        <v>533</v>
      </c>
      <c r="I47" s="87"/>
      <c r="J47" s="73"/>
      <c r="K47" s="73"/>
    </row>
    <row r="48" ht="17.25" customHeight="1"/>
    <row r="49" spans="1:9" ht="18.75" customHeight="1">
      <c r="A49" s="14"/>
      <c r="B49" s="15" t="s">
        <v>111</v>
      </c>
      <c r="C49" s="13" t="s">
        <v>110</v>
      </c>
      <c r="F49" s="277" t="s">
        <v>223</v>
      </c>
      <c r="G49" s="277"/>
      <c r="H49" s="277"/>
      <c r="I49" s="277"/>
    </row>
    <row r="50" spans="1:9" ht="19.5" customHeight="1">
      <c r="A50" s="13"/>
      <c r="B50" s="25" t="s">
        <v>224</v>
      </c>
      <c r="C50" s="26" t="s">
        <v>153</v>
      </c>
      <c r="D50" s="244"/>
      <c r="E50" s="244"/>
      <c r="F50" s="246" t="s">
        <v>112</v>
      </c>
      <c r="G50" s="246"/>
      <c r="H50" s="246"/>
      <c r="I50" s="246"/>
    </row>
    <row r="51" spans="1:3" ht="17.25" customHeight="1">
      <c r="A51" s="13" t="s">
        <v>109</v>
      </c>
      <c r="B51" s="25" t="s">
        <v>174</v>
      </c>
      <c r="C51" s="26" t="s">
        <v>153</v>
      </c>
    </row>
    <row r="52" spans="1:3" ht="17.25" customHeight="1">
      <c r="A52" s="13" t="s">
        <v>108</v>
      </c>
      <c r="B52" s="25" t="s">
        <v>175</v>
      </c>
      <c r="C52" s="26" t="s">
        <v>153</v>
      </c>
    </row>
    <row r="53" spans="1:3" ht="17.25" customHeight="1">
      <c r="A53" s="13" t="s">
        <v>94</v>
      </c>
      <c r="B53" s="25" t="s">
        <v>225</v>
      </c>
      <c r="C53" s="26" t="s">
        <v>153</v>
      </c>
    </row>
    <row r="55" spans="4:5" ht="18.75">
      <c r="D55" s="276"/>
      <c r="E55" s="276"/>
    </row>
    <row r="56" spans="4:5" ht="18.75">
      <c r="D56" s="275"/>
      <c r="E56" s="275"/>
    </row>
  </sheetData>
  <sheetProtection/>
  <mergeCells count="19">
    <mergeCell ref="E1:I1"/>
    <mergeCell ref="E2:I2"/>
    <mergeCell ref="A6:I6"/>
    <mergeCell ref="A8:A9"/>
    <mergeCell ref="B8:B9"/>
    <mergeCell ref="C8:C9"/>
    <mergeCell ref="A1:C1"/>
    <mergeCell ref="A2:C2"/>
    <mergeCell ref="A4:I4"/>
    <mergeCell ref="A5:I5"/>
    <mergeCell ref="G8:G9"/>
    <mergeCell ref="E8:E9"/>
    <mergeCell ref="H8:H9"/>
    <mergeCell ref="I8:I9"/>
    <mergeCell ref="D56:E56"/>
    <mergeCell ref="D50:E50"/>
    <mergeCell ref="D55:E55"/>
    <mergeCell ref="F49:I49"/>
    <mergeCell ref="F50:I50"/>
  </mergeCells>
  <printOptions/>
  <pageMargins left="0.36" right="0.25" top="0.44" bottom="0.27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5" sqref="A5:E5"/>
    </sheetView>
  </sheetViews>
  <sheetFormatPr defaultColWidth="8.796875" defaultRowHeight="15"/>
  <cols>
    <col min="1" max="1" width="10.3984375" style="8" customWidth="1"/>
    <col min="2" max="2" width="11.09765625" style="8" customWidth="1"/>
    <col min="3" max="3" width="12.69921875" style="8" customWidth="1"/>
    <col min="4" max="4" width="28.5" style="8" customWidth="1"/>
    <col min="5" max="5" width="20.8984375" style="8" customWidth="1"/>
    <col min="6" max="16384" width="9" style="8" customWidth="1"/>
  </cols>
  <sheetData>
    <row r="1" spans="1:5" ht="16.5">
      <c r="A1" s="298" t="s">
        <v>11</v>
      </c>
      <c r="B1" s="298"/>
      <c r="C1" s="298"/>
      <c r="D1" s="244" t="s">
        <v>30</v>
      </c>
      <c r="E1" s="244"/>
    </row>
    <row r="2" spans="1:5" ht="18" customHeight="1">
      <c r="A2" s="246" t="s">
        <v>95</v>
      </c>
      <c r="B2" s="246"/>
      <c r="C2" s="246"/>
      <c r="D2" s="244" t="s">
        <v>31</v>
      </c>
      <c r="E2" s="244"/>
    </row>
    <row r="3" ht="12.75" customHeight="1"/>
    <row r="4" spans="3:5" ht="22.5" customHeight="1">
      <c r="C4" s="219" t="s">
        <v>250</v>
      </c>
      <c r="D4" s="219"/>
      <c r="E4" s="220"/>
    </row>
    <row r="5" spans="1:5" ht="20.25" customHeight="1">
      <c r="A5" s="276" t="s">
        <v>251</v>
      </c>
      <c r="B5" s="276"/>
      <c r="C5" s="276"/>
      <c r="D5" s="276"/>
      <c r="E5" s="276"/>
    </row>
    <row r="6" ht="15" customHeight="1" thickBot="1"/>
    <row r="7" spans="1:5" ht="32.25" customHeight="1" thickBot="1" thickTop="1">
      <c r="A7" s="216" t="s">
        <v>0</v>
      </c>
      <c r="B7" s="217" t="s">
        <v>1</v>
      </c>
      <c r="C7" s="217" t="s">
        <v>84</v>
      </c>
      <c r="D7" s="217" t="s">
        <v>88</v>
      </c>
      <c r="E7" s="218" t="s">
        <v>177</v>
      </c>
    </row>
    <row r="8" spans="1:5" ht="24.75" customHeight="1" thickTop="1">
      <c r="A8" s="296">
        <v>5</v>
      </c>
      <c r="B8" s="222">
        <v>1</v>
      </c>
      <c r="C8" s="221" t="s">
        <v>16</v>
      </c>
      <c r="D8" s="286" t="s">
        <v>150</v>
      </c>
      <c r="E8" s="284" t="s">
        <v>147</v>
      </c>
    </row>
    <row r="9" spans="1:5" ht="24.75" customHeight="1">
      <c r="A9" s="296"/>
      <c r="B9" s="222">
        <v>2</v>
      </c>
      <c r="C9" s="221" t="s">
        <v>16</v>
      </c>
      <c r="D9" s="287"/>
      <c r="E9" s="284"/>
    </row>
    <row r="10" spans="1:5" ht="24.75" customHeight="1">
      <c r="A10" s="296"/>
      <c r="B10" s="222">
        <v>3</v>
      </c>
      <c r="C10" s="221" t="s">
        <v>17</v>
      </c>
      <c r="D10" s="287"/>
      <c r="E10" s="284"/>
    </row>
    <row r="11" spans="1:5" ht="24.75" customHeight="1" thickBot="1">
      <c r="A11" s="299"/>
      <c r="B11" s="223">
        <v>4</v>
      </c>
      <c r="C11" s="224" t="s">
        <v>17</v>
      </c>
      <c r="D11" s="288"/>
      <c r="E11" s="285"/>
    </row>
    <row r="12" spans="1:5" ht="24.75" customHeight="1" thickTop="1">
      <c r="A12" s="296">
        <v>6</v>
      </c>
      <c r="B12" s="225">
        <v>1</v>
      </c>
      <c r="C12" s="226" t="s">
        <v>18</v>
      </c>
      <c r="D12" s="289" t="s">
        <v>150</v>
      </c>
      <c r="E12" s="284" t="s">
        <v>147</v>
      </c>
    </row>
    <row r="13" spans="1:5" ht="24.75" customHeight="1">
      <c r="A13" s="296"/>
      <c r="B13" s="225">
        <v>2</v>
      </c>
      <c r="C13" s="226" t="s">
        <v>18</v>
      </c>
      <c r="D13" s="290"/>
      <c r="E13" s="284"/>
    </row>
    <row r="14" spans="1:5" ht="24.75" customHeight="1">
      <c r="A14" s="296">
        <v>5</v>
      </c>
      <c r="B14" s="222">
        <v>3</v>
      </c>
      <c r="C14" s="221" t="s">
        <v>19</v>
      </c>
      <c r="D14" s="290"/>
      <c r="E14" s="284"/>
    </row>
    <row r="15" spans="1:5" ht="24.75" customHeight="1" thickBot="1">
      <c r="A15" s="299"/>
      <c r="B15" s="223">
        <v>4</v>
      </c>
      <c r="C15" s="224" t="s">
        <v>19</v>
      </c>
      <c r="D15" s="290"/>
      <c r="E15" s="285"/>
    </row>
    <row r="16" spans="1:5" ht="24.75" customHeight="1" thickBot="1" thickTop="1">
      <c r="A16" s="300">
        <v>3</v>
      </c>
      <c r="B16" s="222">
        <v>2</v>
      </c>
      <c r="C16" s="221" t="s">
        <v>5</v>
      </c>
      <c r="D16" s="289" t="s">
        <v>149</v>
      </c>
      <c r="E16" s="291" t="s">
        <v>148</v>
      </c>
    </row>
    <row r="17" spans="1:5" ht="24.75" customHeight="1" thickBot="1" thickTop="1">
      <c r="A17" s="300"/>
      <c r="B17" s="222">
        <v>3</v>
      </c>
      <c r="C17" s="221" t="s">
        <v>5</v>
      </c>
      <c r="D17" s="290"/>
      <c r="E17" s="292"/>
    </row>
    <row r="18" spans="1:5" ht="24.75" customHeight="1" thickBot="1" thickTop="1">
      <c r="A18" s="300"/>
      <c r="B18" s="222">
        <v>4</v>
      </c>
      <c r="C18" s="227" t="s">
        <v>6</v>
      </c>
      <c r="D18" s="290"/>
      <c r="E18" s="292"/>
    </row>
    <row r="19" spans="1:5" ht="24.75" customHeight="1" thickBot="1" thickTop="1">
      <c r="A19" s="300"/>
      <c r="B19" s="225">
        <v>5</v>
      </c>
      <c r="C19" s="227" t="s">
        <v>6</v>
      </c>
      <c r="D19" s="290"/>
      <c r="E19" s="292"/>
    </row>
    <row r="20" spans="1:5" ht="24.75" customHeight="1" thickTop="1">
      <c r="A20" s="296">
        <v>7</v>
      </c>
      <c r="B20" s="228">
        <v>2</v>
      </c>
      <c r="C20" s="229" t="s">
        <v>7</v>
      </c>
      <c r="D20" s="289" t="s">
        <v>149</v>
      </c>
      <c r="E20" s="291" t="s">
        <v>148</v>
      </c>
    </row>
    <row r="21" spans="1:5" ht="24.75" customHeight="1">
      <c r="A21" s="296"/>
      <c r="B21" s="230">
        <v>3</v>
      </c>
      <c r="C21" s="231" t="s">
        <v>7</v>
      </c>
      <c r="D21" s="290"/>
      <c r="E21" s="292"/>
    </row>
    <row r="22" spans="1:5" ht="24.75" customHeight="1">
      <c r="A22" s="296"/>
      <c r="B22" s="230">
        <v>4</v>
      </c>
      <c r="C22" s="227" t="s">
        <v>142</v>
      </c>
      <c r="D22" s="290"/>
      <c r="E22" s="292"/>
    </row>
    <row r="23" spans="1:5" ht="24.75" customHeight="1" thickBot="1">
      <c r="A23" s="297"/>
      <c r="B23" s="232">
        <v>5</v>
      </c>
      <c r="C23" s="233" t="s">
        <v>142</v>
      </c>
      <c r="D23" s="293"/>
      <c r="E23" s="295"/>
    </row>
    <row r="24" spans="1:5" ht="18.75">
      <c r="A24" s="118"/>
      <c r="B24" s="118"/>
      <c r="C24" s="118"/>
      <c r="D24" s="118"/>
      <c r="E24" s="118"/>
    </row>
    <row r="25" spans="1:5" ht="18.75">
      <c r="A25" s="118"/>
      <c r="B25" s="118"/>
      <c r="C25" s="118"/>
      <c r="D25" s="294" t="s">
        <v>249</v>
      </c>
      <c r="E25" s="294"/>
    </row>
    <row r="26" spans="1:5" ht="18.75">
      <c r="A26" s="118"/>
      <c r="B26" s="118"/>
      <c r="C26" s="118"/>
      <c r="D26" s="276" t="s">
        <v>112</v>
      </c>
      <c r="E26" s="276"/>
    </row>
  </sheetData>
  <sheetProtection/>
  <mergeCells count="19">
    <mergeCell ref="A20:A23"/>
    <mergeCell ref="A1:C1"/>
    <mergeCell ref="A2:C2"/>
    <mergeCell ref="A8:A11"/>
    <mergeCell ref="A16:A19"/>
    <mergeCell ref="A12:A15"/>
    <mergeCell ref="E16:E19"/>
    <mergeCell ref="D16:D19"/>
    <mergeCell ref="D20:D23"/>
    <mergeCell ref="D26:E26"/>
    <mergeCell ref="D25:E25"/>
    <mergeCell ref="E20:E23"/>
    <mergeCell ref="D2:E2"/>
    <mergeCell ref="D1:E1"/>
    <mergeCell ref="E8:E11"/>
    <mergeCell ref="D8:D11"/>
    <mergeCell ref="D12:D15"/>
    <mergeCell ref="E12:E15"/>
    <mergeCell ref="A5:E5"/>
  </mergeCells>
  <printOptions horizontalCentered="1"/>
  <pageMargins left="0.5" right="0.5" top="0.65" bottom="0.2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</dc:creator>
  <cp:keywords/>
  <dc:description/>
  <cp:lastModifiedBy>Tin Hoc Huy Long</cp:lastModifiedBy>
  <cp:lastPrinted>2018-08-11T01:35:48Z</cp:lastPrinted>
  <dcterms:created xsi:type="dcterms:W3CDTF">2010-08-03T01:04:49Z</dcterms:created>
  <dcterms:modified xsi:type="dcterms:W3CDTF">2018-08-23T06:50:23Z</dcterms:modified>
  <cp:category/>
  <cp:version/>
  <cp:contentType/>
  <cp:contentStatus/>
</cp:coreProperties>
</file>